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retrust-my.sharepoint.com/personal/sara_jalali_bregroup_com/Documents/Appendix Q/recoup/Stage 6/"/>
    </mc:Choice>
  </mc:AlternateContent>
  <xr:revisionPtr revIDLastSave="53" documentId="8_{46BF6733-A7EA-417D-8CEE-3268AF08FEB9}" xr6:coauthVersionLast="47" xr6:coauthVersionMax="47" xr10:uidLastSave="{DC6A1A4D-77E0-4E47-8A69-71A7C8914887}"/>
  <bookViews>
    <workbookView xWindow="-110" yWindow="-110" windowWidth="19420" windowHeight="11500" xr2:uid="{09F8A110-BC11-4D6C-9847-19834687BA80}"/>
  </bookViews>
  <sheets>
    <sheet name="Instruction" sheetId="3" r:id="rId1"/>
    <sheet name="Data" sheetId="2" state="hidden" r:id="rId2"/>
    <sheet name="User Input" sheetId="1" r:id="rId3"/>
    <sheet name="Sheet1" sheetId="6" r:id="rId4"/>
    <sheet name="PCDB Data" sheetId="5" state="hidden" r:id="rId5"/>
    <sheet name="Calculation" sheetId="4" state="hidden" r:id="rId6"/>
  </sheets>
  <definedNames>
    <definedName name="_xlnm._FilterDatabase" localSheetId="4" hidden="1">'PCDB Data'!$A$1:$H$112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 i="1" l="1"/>
  <c r="C19" i="2" l="1"/>
  <c r="C18" i="2"/>
  <c r="B3" i="4"/>
  <c r="K2" i="1" a="1"/>
  <c r="K2" i="1" s="1"/>
  <c r="D8" i="1" s="1"/>
  <c r="I2" i="1" a="1"/>
  <c r="I2" i="1" s="1"/>
  <c r="H2" i="1" a="1"/>
  <c r="H2" i="1" s="1"/>
  <c r="B7" i="4"/>
  <c r="B6" i="4"/>
  <c r="B2" i="4"/>
  <c r="B8" i="4" l="1"/>
  <c r="B9" i="4"/>
  <c r="B10" i="4" l="1"/>
  <c r="B11" i="4" s="1" a="1"/>
  <c r="B11" i="4" s="1"/>
  <c r="B12" i="4" s="1"/>
  <c r="E8" i="1" l="1"/>
  <c r="C18"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<sst xmlns="http://schemas.openxmlformats.org/spreadsheetml/2006/main" count="319" uniqueCount="195">
  <si>
    <t>WWHRS</t>
  </si>
  <si>
    <t>Mira Advance Heatloop</t>
  </si>
  <si>
    <t>Recoup Pipe HEX</t>
  </si>
  <si>
    <t>Recoup Easyfit+</t>
  </si>
  <si>
    <t>Recoup Heatdeck</t>
  </si>
  <si>
    <t>Recoup Pipe HEX Active</t>
  </si>
  <si>
    <t>Mira Vista Heatloop</t>
  </si>
  <si>
    <t>Heat content (kWh)</t>
  </si>
  <si>
    <t>Bespoke Correction Factor</t>
  </si>
  <si>
    <t>Parameter</t>
  </si>
  <si>
    <t>Value</t>
  </si>
  <si>
    <t>Selected WWHRS</t>
  </si>
  <si>
    <t>Shower duration (min)</t>
  </si>
  <si>
    <t>WWHRS efficiency</t>
  </si>
  <si>
    <t>Utilisation factor</t>
  </si>
  <si>
    <t>Heat recovered (kWh)</t>
  </si>
  <si>
    <t>Electrical saving (kWh)</t>
  </si>
  <si>
    <t>% saving</t>
  </si>
  <si>
    <t>Is the paired test available?</t>
  </si>
  <si>
    <t>Enter data in cells with yellow highlight</t>
  </si>
  <si>
    <t>Step 0. SAP Assessment Information</t>
  </si>
  <si>
    <t>Step 1. Selection of Products</t>
  </si>
  <si>
    <t>Step 2. Baseline SAP modelling</t>
  </si>
  <si>
    <t>Box (64a)</t>
  </si>
  <si>
    <t>Step 4. Enter SAP Q inputs into SAP Special Features</t>
  </si>
  <si>
    <t>Annual energy saving</t>
  </si>
  <si>
    <t>Per connected IES saving (%)</t>
  </si>
  <si>
    <t>mIES</t>
  </si>
  <si>
    <t>(b) Record:</t>
  </si>
  <si>
    <t>Step 4. Enter SAP Appendix Q Output into SAP Special Features</t>
  </si>
  <si>
    <t>Enter the calculated annual energy saving into SAP Special Features (Box 236a). Depending on the SAP software used, the saving may need to be entered as either a positive or a negative value. Please follow the sign convention required by your SAP software.</t>
  </si>
  <si>
    <t xml:space="preserve">Number of mIES connected to WWHRS </t>
  </si>
  <si>
    <t>(a) Select the mIES model</t>
  </si>
  <si>
    <t>(a) Complete the SAP assessment without applying the SAP Appendix Q calculation</t>
  </si>
  <si>
    <t>(c) Enter the number of mIES connected to an instantaneous WWHRS</t>
  </si>
  <si>
    <t>(b) The calculated value represents the annual energy saving attributable to the mIES–WWHRS system and should be entered directly into the SAP software</t>
  </si>
  <si>
    <t>(d) The spreadsheet calculates the annual energy saving by applying the appropriate saving factor and adjusting for the proportion of IES connected to a WWHRS</t>
  </si>
  <si>
    <t>Step 0. SAP Assessment Reference</t>
  </si>
  <si>
    <t>(b) Enter the total number of IES in the dwelling</t>
  </si>
  <si>
    <t>- the total number of IES in the dwelling</t>
  </si>
  <si>
    <t>- the annual electricity for IES (SAP Box 64a)</t>
  </si>
  <si>
    <t>Total number of IES</t>
  </si>
  <si>
    <t>Annual electricity for IES</t>
  </si>
  <si>
    <t>Volume (l)</t>
  </si>
  <si>
    <t>Flow rate (l/min)</t>
  </si>
  <si>
    <t>Selected mIES</t>
  </si>
  <si>
    <t>SAP Appendix Q – Calculation Process for modulating Instantaneous Electric Shower (mIES) with instantaneous Waste Water Heat Recovery System (WWHRS)</t>
  </si>
  <si>
    <t>(b) Enter the SAP assessment reference</t>
  </si>
  <si>
    <t>(a) Find the label, A SAP identifier label attached to the water heater or service cupboard on the property. This should contain the product number of the mIES shower and the brand name and model name of the WWHRS it is connected to</t>
  </si>
  <si>
    <t>Product Index</t>
  </si>
  <si>
    <t>Brand name</t>
  </si>
  <si>
    <t>Model</t>
  </si>
  <si>
    <t>Utilisation Factor</t>
  </si>
  <si>
    <t>Showersave</t>
  </si>
  <si>
    <t>Recoh-vert RV3</t>
  </si>
  <si>
    <t>ITHO</t>
  </si>
  <si>
    <t>SHRU 50</t>
  </si>
  <si>
    <t>SHRU 60</t>
  </si>
  <si>
    <t>R2-24</t>
  </si>
  <si>
    <t>R2-30</t>
  </si>
  <si>
    <t>R2-36</t>
  </si>
  <si>
    <t>R2-42</t>
  </si>
  <si>
    <t>R2-48</t>
  </si>
  <si>
    <t>R2-54</t>
  </si>
  <si>
    <t>R2-60</t>
  </si>
  <si>
    <t>R2-66</t>
  </si>
  <si>
    <t>R2-72</t>
  </si>
  <si>
    <t>R2-84</t>
  </si>
  <si>
    <t>R2-96</t>
  </si>
  <si>
    <t>R2-108</t>
  </si>
  <si>
    <t>R2-120</t>
  </si>
  <si>
    <t>R3-24</t>
  </si>
  <si>
    <t>R3-30</t>
  </si>
  <si>
    <t>R3-36</t>
  </si>
  <si>
    <t>R3-42</t>
  </si>
  <si>
    <t>R3-48</t>
  </si>
  <si>
    <t>R3-54</t>
  </si>
  <si>
    <t>R3-60</t>
  </si>
  <si>
    <t>R3-66</t>
  </si>
  <si>
    <t>R3-72</t>
  </si>
  <si>
    <t>R3-84</t>
  </si>
  <si>
    <t>R3-96</t>
  </si>
  <si>
    <t>R3-108</t>
  </si>
  <si>
    <t>R3-120</t>
  </si>
  <si>
    <t>R4-18</t>
  </si>
  <si>
    <t>R4-24</t>
  </si>
  <si>
    <t>R4-30</t>
  </si>
  <si>
    <t>R4-36</t>
  </si>
  <si>
    <t>R4-42</t>
  </si>
  <si>
    <t>R4-48</t>
  </si>
  <si>
    <t>R4-54</t>
  </si>
  <si>
    <t>R4-60</t>
  </si>
  <si>
    <t>R4-66</t>
  </si>
  <si>
    <t>R4-72</t>
  </si>
  <si>
    <t>R4-84</t>
  </si>
  <si>
    <t>R4-96</t>
  </si>
  <si>
    <t>R4-108</t>
  </si>
  <si>
    <t>R4-120</t>
  </si>
  <si>
    <t>C3-30</t>
  </si>
  <si>
    <t>C3-36</t>
  </si>
  <si>
    <t>C3-48</t>
  </si>
  <si>
    <t>C3-60</t>
  </si>
  <si>
    <t>C3-72</t>
  </si>
  <si>
    <t>C3-84</t>
  </si>
  <si>
    <t>C3-96</t>
  </si>
  <si>
    <t>C3-108</t>
  </si>
  <si>
    <t>C3-120</t>
  </si>
  <si>
    <t>C4-30</t>
  </si>
  <si>
    <t>C4-36</t>
  </si>
  <si>
    <t>C4-42</t>
  </si>
  <si>
    <t>C4-48</t>
  </si>
  <si>
    <t>C4-54</t>
  </si>
  <si>
    <t>C4-60</t>
  </si>
  <si>
    <t>C4-66</t>
  </si>
  <si>
    <t>C4-72</t>
  </si>
  <si>
    <t>C4-78</t>
  </si>
  <si>
    <t>C4-84</t>
  </si>
  <si>
    <t>C4-90</t>
  </si>
  <si>
    <t>C4-96</t>
  </si>
  <si>
    <t>C4-108</t>
  </si>
  <si>
    <t>C4-120</t>
  </si>
  <si>
    <t>Drain+</t>
  </si>
  <si>
    <t>Pipe+</t>
  </si>
  <si>
    <t>Propipe+</t>
  </si>
  <si>
    <t>Retrofit+</t>
  </si>
  <si>
    <t>Tray+</t>
  </si>
  <si>
    <t>Recoup</t>
  </si>
  <si>
    <t>Pipe+ HE</t>
  </si>
  <si>
    <t>Tray+ DSS-S2</t>
  </si>
  <si>
    <t>Zypho</t>
  </si>
  <si>
    <t>Z6DWUK</t>
  </si>
  <si>
    <t>Megaflo</t>
  </si>
  <si>
    <t>Drain+ Compact</t>
  </si>
  <si>
    <t>Pipe+ HF</t>
  </si>
  <si>
    <t>QB1-21</t>
  </si>
  <si>
    <t>QB1-21C</t>
  </si>
  <si>
    <t>Horizontal SHRU IZI 8kW 7036160</t>
  </si>
  <si>
    <t>Horizontal SHRU STD 8kW 7036150</t>
  </si>
  <si>
    <t>QB1-21D</t>
  </si>
  <si>
    <t>Linear Drain J3-630-3P</t>
  </si>
  <si>
    <t>Linear Drain J3-630-5P</t>
  </si>
  <si>
    <t>Easyfit+</t>
  </si>
  <si>
    <t>Drain+ Duo</t>
  </si>
  <si>
    <t>Drain+ Duo HE</t>
  </si>
  <si>
    <t>Pipe HEX</t>
  </si>
  <si>
    <t>Pipe HEX-Rd</t>
  </si>
  <si>
    <t>Power-Pipe</t>
  </si>
  <si>
    <t>E2-36</t>
  </si>
  <si>
    <t>E2-60</t>
  </si>
  <si>
    <t>E2-84</t>
  </si>
  <si>
    <t>X2-36</t>
  </si>
  <si>
    <t>X2-60</t>
  </si>
  <si>
    <t>X2-84</t>
  </si>
  <si>
    <t>iZi 30</t>
  </si>
  <si>
    <t>iZi 40</t>
  </si>
  <si>
    <t>PiPe 65</t>
  </si>
  <si>
    <t>Baxi</t>
  </si>
  <si>
    <t>Assure HSHRU</t>
  </si>
  <si>
    <t>Assure VSHRU</t>
  </si>
  <si>
    <t>Mira Showers</t>
  </si>
  <si>
    <t>HeatCapture</t>
  </si>
  <si>
    <t>Blue QB1-21D</t>
  </si>
  <si>
    <t>Blue QB1-21</t>
  </si>
  <si>
    <t>Showersave QB1-21 Cyclone</t>
  </si>
  <si>
    <t>Pipe Active</t>
  </si>
  <si>
    <t>Slim DW50</t>
  </si>
  <si>
    <t>PiPe 75</t>
  </si>
  <si>
    <t>Showersave QB1-10XE</t>
  </si>
  <si>
    <t>Showersave QB1-21XE</t>
  </si>
  <si>
    <t>Heatdeck</t>
  </si>
  <si>
    <t>Wedi Systems UK limited</t>
  </si>
  <si>
    <t>Fundo Thermo</t>
  </si>
  <si>
    <t xml:space="preserve"> Efficiency</t>
  </si>
  <si>
    <t>WWHRS brand name</t>
  </si>
  <si>
    <t>WWHRS model name</t>
  </si>
  <si>
    <t>Table 1. Paired test data</t>
  </si>
  <si>
    <t>Table2. mIES data</t>
  </si>
  <si>
    <t>Rated Power (kW)</t>
  </si>
  <si>
    <t>Reference Energy – 6 min (kWh)</t>
  </si>
  <si>
    <t>(b) Select the WWHRS brand name</t>
  </si>
  <si>
    <t>(c) Select the instantaneous WWHRS model</t>
  </si>
  <si>
    <t>(d) The spreadsheet will automatically determine whether a paired test is available</t>
  </si>
  <si>
    <t>(e) The appropriate saving factor is applied automatically</t>
  </si>
  <si>
    <t>Step 3. Calculate SAP Appendix Q saving</t>
  </si>
  <si>
    <r>
      <t xml:space="preserve">This spreadsheet can be used with </t>
    </r>
    <r>
      <rPr>
        <b/>
        <sz val="12"/>
        <color theme="1"/>
        <rFont val="Calibri"/>
        <family val="2"/>
      </rPr>
      <t>SAP 10.2/10.3</t>
    </r>
    <r>
      <rPr>
        <sz val="12"/>
        <color theme="1"/>
        <rFont val="Calibri"/>
        <family val="2"/>
      </rPr>
      <t xml:space="preserve"> and </t>
    </r>
    <r>
      <rPr>
        <b/>
        <sz val="12"/>
        <color theme="1"/>
        <rFont val="Calibri"/>
        <family val="2"/>
      </rPr>
      <t>RdSAP 10</t>
    </r>
  </si>
  <si>
    <r>
      <t xml:space="preserve">The spreadsheet applies either a </t>
    </r>
    <r>
      <rPr>
        <b/>
        <sz val="12"/>
        <color theme="1"/>
        <rFont val="Calibri"/>
        <family val="2"/>
      </rPr>
      <t>bespoke factor</t>
    </r>
    <r>
      <rPr>
        <sz val="12"/>
        <color theme="1"/>
        <rFont val="Calibri"/>
        <family val="2"/>
      </rPr>
      <t xml:space="preserve"> for tested mIES–WWHRS combinations or a </t>
    </r>
    <r>
      <rPr>
        <b/>
        <sz val="12"/>
        <color theme="1"/>
        <rFont val="Calibri"/>
        <family val="2"/>
      </rPr>
      <t>default factor</t>
    </r>
    <r>
      <rPr>
        <sz val="12"/>
        <color theme="1"/>
        <rFont val="Calibri"/>
        <family val="2"/>
      </rPr>
      <t xml:space="preserve"> where no paired test is available</t>
    </r>
  </si>
  <si>
    <r>
      <t xml:space="preserve">(a) Enter the annual electricity for instantaneous electric shower(s) from </t>
    </r>
    <r>
      <rPr>
        <b/>
        <sz val="12"/>
        <color theme="1"/>
        <rFont val="Aptos Narrow"/>
        <family val="2"/>
        <scheme val="minor"/>
      </rPr>
      <t>SAP Box (64a)</t>
    </r>
  </si>
  <si>
    <r>
      <t xml:space="preserve">(a) Enter the calculated </t>
    </r>
    <r>
      <rPr>
        <b/>
        <sz val="12"/>
        <color theme="1"/>
        <rFont val="Calibri"/>
        <family val="2"/>
      </rPr>
      <t>Annual Energy Saving (kWh/year)</t>
    </r>
    <r>
      <rPr>
        <sz val="12"/>
        <color theme="1"/>
        <rFont val="Calibri"/>
        <family val="2"/>
      </rPr>
      <t xml:space="preserve"> into the SAP </t>
    </r>
    <r>
      <rPr>
        <b/>
        <sz val="12"/>
        <color theme="1"/>
        <rFont val="Calibri"/>
        <family val="2"/>
      </rPr>
      <t>Special Features</t>
    </r>
    <r>
      <rPr>
        <sz val="12"/>
        <color theme="1"/>
        <rFont val="Calibri"/>
        <family val="2"/>
      </rPr>
      <t xml:space="preserve"> section (</t>
    </r>
    <r>
      <rPr>
        <b/>
        <sz val="12"/>
        <color theme="1"/>
        <rFont val="Calibri"/>
        <family val="2"/>
      </rPr>
      <t>Box 236a</t>
    </r>
    <r>
      <rPr>
        <sz val="12"/>
        <color theme="1"/>
        <rFont val="Calibri"/>
        <family val="2"/>
      </rPr>
      <t>)</t>
    </r>
    <r>
      <rPr>
        <sz val="12"/>
        <color theme="1"/>
        <rFont val="Aptos Narrow"/>
        <family val="2"/>
        <scheme val="minor"/>
      </rPr>
      <t xml:space="preserve">. </t>
    </r>
    <r>
      <rPr>
        <sz val="12"/>
        <color theme="1"/>
        <rFont val="Calibri"/>
        <family val="2"/>
      </rPr>
      <t>Depending on the SAP software used, the saving may need to be entered as either a positive or a negative value. Please follow the sign convention required by your SAP software</t>
    </r>
  </si>
  <si>
    <r>
      <t xml:space="preserve">It is to be used where a </t>
    </r>
    <r>
      <rPr>
        <b/>
        <sz val="12"/>
        <color theme="1"/>
        <rFont val="Calibri"/>
        <family val="2"/>
      </rPr>
      <t>modulating instantaneous electric shower (mIES)*</t>
    </r>
    <r>
      <rPr>
        <sz val="12"/>
        <color theme="1"/>
        <rFont val="Calibri"/>
        <family val="2"/>
      </rPr>
      <t xml:space="preserve"> is installed in conjunction with an </t>
    </r>
    <r>
      <rPr>
        <b/>
        <sz val="12"/>
        <color theme="1"/>
        <rFont val="Calibri"/>
        <family val="2"/>
      </rPr>
      <t>instantaneous Waste Water Heat Recovery System (WWHRS)</t>
    </r>
    <r>
      <rPr>
        <sz val="12"/>
        <color theme="1"/>
        <rFont val="Calibri"/>
        <family val="2"/>
      </rPr>
      <t>. Only modulating instantaneous electric showers (mIES) can be paired with a WWHRS and utilise the recovered heat. Conventional IES cannot be paired with a WWHRS and therefore do not benefit from the recovered heat.
*An mIES is an electric shower where the controls have been adapted to maintain a steady flow rate whilst maintaining a constant showering temperature as the incoming cold water is pre-heated by a WWHRS.</t>
    </r>
  </si>
  <si>
    <t>Version control</t>
  </si>
  <si>
    <t>Date</t>
  </si>
  <si>
    <t>Version</t>
  </si>
  <si>
    <t>Notes</t>
  </si>
  <si>
    <t>September 2026</t>
  </si>
  <si>
    <t>First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</si>
</sst>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b/>
      <sz val="11"/>
      <color theme="1"/>
      <name val="Calibri"/>
      <family val="2"/>
    </font>
    <font>
      <sz val="11"/>
      <color theme="1"/>
      <name val="Calibri"/>
      <family val="2"/>
    </font>
    <font>
      <sz val="10"/>
      <color theme="1"/>
      <name val="Calibri"/>
      <family val="2"/>
    </font>
    <font>
      <b/>
      <sz val="10"/>
      <color theme="1"/>
      <name val="Calibri"/>
      <family val="2"/>
    </font>
    <font>
      <sz val="12"/>
      <color theme="1"/>
      <name val="Calibri"/>
      <family val="2"/>
    </font>
    <font>
      <b/>
      <sz val="24"/>
      <color theme="1"/>
      <name val="Aptos Narrow"/>
      <family val="2"/>
      <scheme val="minor"/>
    </font>
    <font>
      <b/>
      <sz val="12"/>
      <color theme="1"/>
      <name val="Calibri"/>
      <family val="2"/>
    </font>
    <font>
      <b/>
      <sz val="24"/>
      <color theme="1"/>
      <name val="Calibri"/>
      <family val="2"/>
    </font>
    <font>
      <i/>
      <sz val="16"/>
      <color theme="1"/>
      <name val="Calibri"/>
      <family val="2"/>
    </font>
    <font>
      <sz val="11"/>
      <color rgb="FFFF0000"/>
      <name val="Aptos Narrow"/>
      <family val="2"/>
      <scheme val="minor"/>
    </font>
    <font>
      <sz val="12"/>
      <color theme="1"/>
      <name val="Aptos Narrow"/>
      <family val="2"/>
      <scheme val="minor"/>
    </font>
    <font>
      <b/>
      <sz val="12"/>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s>
  <borders count="10">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5">
    <xf numFmtId="0" fontId="0" fillId="0" borderId="0" xfId="0"/>
    <xf numFmtId="0" fontId="2" fillId="0" borderId="1" xfId="0" applyFont="1" applyBorder="1" applyAlignment="1">
      <alignment horizontal="left" vertical="center"/>
    </xf>
    <xf numFmtId="0" fontId="3" fillId="0" borderId="0" xfId="0" applyFont="1" applyAlignment="1">
      <alignment horizontal="left"/>
    </xf>
    <xf numFmtId="0" fontId="0" fillId="0" borderId="0" xfId="0" applyAlignment="1">
      <alignment vertical="center" wrapText="1"/>
    </xf>
    <xf numFmtId="2" fontId="3" fillId="0" borderId="0" xfId="1" applyNumberFormat="1" applyFont="1" applyAlignment="1">
      <alignment horizontal="left"/>
    </xf>
    <xf numFmtId="2" fontId="3" fillId="0" borderId="0" xfId="0" applyNumberFormat="1" applyFont="1" applyAlignment="1">
      <alignment horizontal="left"/>
    </xf>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wrapText="1"/>
    </xf>
    <xf numFmtId="2" fontId="4" fillId="0" borderId="0" xfId="0" applyNumberFormat="1" applyFont="1" applyAlignment="1">
      <alignment horizontal="left" vertical="top" wrapText="1"/>
    </xf>
    <xf numFmtId="2" fontId="3"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xf>
    <xf numFmtId="2" fontId="5" fillId="0" borderId="0" xfId="0" applyNumberFormat="1" applyFont="1" applyAlignment="1">
      <alignment horizontal="left" vertical="top" wrapText="1"/>
    </xf>
    <xf numFmtId="9" fontId="2" fillId="0" borderId="0" xfId="0" applyNumberFormat="1" applyFont="1" applyAlignment="1">
      <alignment horizontal="left" vertical="top"/>
    </xf>
    <xf numFmtId="0" fontId="7" fillId="0" borderId="0" xfId="0" applyFont="1" applyAlignment="1">
      <alignment vertical="center" wrapText="1"/>
    </xf>
    <xf numFmtId="0" fontId="0" fillId="0" borderId="0" xfId="0" applyAlignment="1">
      <alignment vertical="top"/>
    </xf>
    <xf numFmtId="0" fontId="2" fillId="0" borderId="0" xfId="0" applyFont="1" applyAlignment="1">
      <alignment horizontal="left"/>
    </xf>
    <xf numFmtId="0" fontId="0" fillId="0" borderId="0" xfId="0" applyAlignment="1">
      <alignment horizontal="left"/>
    </xf>
    <xf numFmtId="0" fontId="2" fillId="0" borderId="0" xfId="0" applyFont="1" applyAlignment="1">
      <alignment horizontal="left" vertical="center" wrapText="1"/>
    </xf>
    <xf numFmtId="0" fontId="3" fillId="0" borderId="0" xfId="0" applyFont="1" applyAlignment="1">
      <alignment horizontal="left" vertical="center" wrapText="1"/>
    </xf>
    <xf numFmtId="10" fontId="0" fillId="0" borderId="0" xfId="0" applyNumberFormat="1"/>
    <xf numFmtId="10" fontId="11" fillId="0" borderId="0" xfId="0" applyNumberFormat="1" applyFont="1"/>
    <xf numFmtId="0" fontId="11" fillId="0" borderId="0" xfId="0" applyFont="1"/>
    <xf numFmtId="0" fontId="0" fillId="0" borderId="0" xfId="0" applyProtection="1">
      <protection locked="0"/>
    </xf>
    <xf numFmtId="0" fontId="6" fillId="3" borderId="2" xfId="0" applyFont="1" applyFill="1" applyBorder="1" applyAlignment="1" applyProtection="1">
      <alignment horizontal="left" vertical="top"/>
      <protection locked="0"/>
    </xf>
    <xf numFmtId="0" fontId="6" fillId="3" borderId="0" xfId="0" applyFont="1" applyFill="1" applyAlignment="1" applyProtection="1">
      <alignment horizontal="left" vertical="top"/>
      <protection locked="0"/>
    </xf>
    <xf numFmtId="0" fontId="6" fillId="0" borderId="0" xfId="0" applyFont="1" applyAlignment="1" applyProtection="1">
      <alignment horizontal="left" vertical="top"/>
      <protection locked="0"/>
    </xf>
    <xf numFmtId="0" fontId="6" fillId="0" borderId="6" xfId="0" applyFont="1" applyBorder="1" applyAlignment="1" applyProtection="1">
      <alignment horizontal="left" vertical="top"/>
      <protection locked="0"/>
    </xf>
    <xf numFmtId="0" fontId="3" fillId="0" borderId="0" xfId="0" applyFont="1" applyProtection="1">
      <protection locked="0"/>
    </xf>
    <xf numFmtId="2" fontId="3" fillId="0" borderId="0" xfId="0" applyNumberFormat="1" applyFont="1" applyProtection="1">
      <protection locked="0"/>
    </xf>
    <xf numFmtId="0" fontId="12" fillId="0" borderId="2" xfId="0" applyFont="1" applyBorder="1" applyAlignment="1">
      <alignment vertical="center"/>
    </xf>
    <xf numFmtId="0" fontId="12" fillId="0" borderId="0" xfId="0" applyFont="1" applyAlignment="1">
      <alignment vertical="center"/>
    </xf>
    <xf numFmtId="0" fontId="12" fillId="0" borderId="6" xfId="0" applyFont="1" applyBorder="1" applyAlignment="1">
      <alignment vertical="center"/>
    </xf>
    <xf numFmtId="0" fontId="12" fillId="0" borderId="2" xfId="0" applyFont="1" applyBorder="1" applyProtection="1">
      <protection locked="0"/>
    </xf>
    <xf numFmtId="0" fontId="12" fillId="0" borderId="0" xfId="0" applyFont="1" applyProtection="1">
      <protection locked="0"/>
    </xf>
    <xf numFmtId="0" fontId="12" fillId="0" borderId="6" xfId="0" applyFont="1" applyBorder="1" applyProtection="1">
      <protection locked="0"/>
    </xf>
    <xf numFmtId="0" fontId="6" fillId="0" borderId="7" xfId="0" applyFont="1" applyBorder="1"/>
    <xf numFmtId="0" fontId="6" fillId="0" borderId="1" xfId="0" applyFont="1" applyBorder="1"/>
    <xf numFmtId="0" fontId="6" fillId="0" borderId="8" xfId="0" applyFont="1" applyBorder="1"/>
    <xf numFmtId="0" fontId="6" fillId="3" borderId="2" xfId="0" applyFont="1" applyFill="1" applyBorder="1" applyProtection="1">
      <protection locked="0"/>
    </xf>
    <xf numFmtId="0" fontId="6" fillId="3" borderId="0" xfId="0" applyFont="1" applyFill="1" applyProtection="1">
      <protection locked="0"/>
    </xf>
    <xf numFmtId="0" fontId="6" fillId="0" borderId="0" xfId="0" applyFont="1" applyAlignment="1">
      <alignment horizontal="center"/>
    </xf>
    <xf numFmtId="9" fontId="6" fillId="0" borderId="6" xfId="1" applyFont="1" applyFill="1" applyBorder="1" applyAlignment="1" applyProtection="1">
      <alignment horizontal="center"/>
    </xf>
    <xf numFmtId="0" fontId="6" fillId="0" borderId="2" xfId="0" applyFont="1" applyBorder="1" applyProtection="1">
      <protection locked="0"/>
    </xf>
    <xf numFmtId="0" fontId="6" fillId="0" borderId="0" xfId="0" applyFont="1" applyProtection="1">
      <protection locked="0"/>
    </xf>
    <xf numFmtId="0" fontId="6" fillId="0" borderId="0" xfId="0" applyFont="1" applyAlignment="1" applyProtection="1">
      <alignment horizontal="center"/>
      <protection locked="0"/>
    </xf>
    <xf numFmtId="9" fontId="6" fillId="0" borderId="6" xfId="1" applyFont="1" applyBorder="1" applyAlignment="1" applyProtection="1">
      <alignment horizontal="center"/>
      <protection locked="0"/>
    </xf>
    <xf numFmtId="0" fontId="6" fillId="0" borderId="6" xfId="0" applyFont="1" applyBorder="1" applyProtection="1">
      <protection locked="0"/>
    </xf>
    <xf numFmtId="0" fontId="6" fillId="0" borderId="2" xfId="0" applyFont="1" applyBorder="1"/>
    <xf numFmtId="0" fontId="6" fillId="0" borderId="7" xfId="0" applyFont="1" applyBorder="1" applyAlignment="1">
      <alignment vertical="top"/>
    </xf>
    <xf numFmtId="1" fontId="6" fillId="2" borderId="9" xfId="0" applyNumberFormat="1" applyFont="1" applyFill="1" applyBorder="1" applyAlignment="1">
      <alignment vertical="top"/>
    </xf>
    <xf numFmtId="0" fontId="12" fillId="0" borderId="0" xfId="0" applyFont="1"/>
    <xf numFmtId="49" fontId="3" fillId="0" borderId="0" xfId="0" applyNumberFormat="1" applyFont="1" applyAlignment="1">
      <alignment horizontal="left"/>
    </xf>
    <xf numFmtId="0" fontId="8" fillId="0" borderId="0" xfId="0" applyFont="1" applyAlignment="1">
      <alignment horizontal="center"/>
    </xf>
    <xf numFmtId="0" fontId="2" fillId="0" borderId="0" xfId="0" applyFont="1" applyAlignment="1">
      <alignment horizontal="center"/>
    </xf>
    <xf numFmtId="0" fontId="6" fillId="2" borderId="0" xfId="0" applyFont="1" applyFill="1" applyAlignment="1">
      <alignment horizontal="left" vertical="center" wrapText="1"/>
    </xf>
    <xf numFmtId="0" fontId="8" fillId="2" borderId="0" xfId="0" applyFont="1" applyFill="1" applyAlignment="1">
      <alignment horizontal="left" vertical="center" wrapText="1"/>
    </xf>
    <xf numFmtId="0" fontId="6" fillId="0" borderId="0" xfId="0" applyFont="1" applyAlignment="1">
      <alignment horizontal="left"/>
    </xf>
    <xf numFmtId="0" fontId="8" fillId="4" borderId="0" xfId="0" applyFont="1" applyFill="1" applyAlignment="1">
      <alignment horizontal="left" vertical="center"/>
    </xf>
    <xf numFmtId="0" fontId="6" fillId="0" borderId="0" xfId="0" applyFont="1" applyAlignment="1">
      <alignment horizontal="center"/>
    </xf>
    <xf numFmtId="0" fontId="9"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wrapText="1"/>
    </xf>
    <xf numFmtId="0" fontId="10" fillId="0" borderId="0" xfId="0" applyFont="1" applyAlignment="1">
      <alignment horizontal="center" vertical="top" wrapText="1"/>
    </xf>
    <xf numFmtId="0" fontId="3" fillId="0" borderId="0" xfId="0" applyFont="1" applyAlignment="1">
      <alignment horizontal="center" vertical="top" wrapText="1"/>
    </xf>
    <xf numFmtId="0" fontId="12" fillId="0" borderId="0" xfId="0" applyFont="1" applyAlignment="1">
      <alignment horizontal="center"/>
    </xf>
    <xf numFmtId="0" fontId="3" fillId="0" borderId="0" xfId="0" applyFont="1" applyAlignment="1">
      <alignment horizontal="left"/>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6" xfId="0" applyFont="1" applyBorder="1" applyAlignment="1">
      <alignment horizontal="left"/>
    </xf>
    <xf numFmtId="0" fontId="8" fillId="4" borderId="6" xfId="0" applyFont="1" applyFill="1" applyBorder="1" applyAlignment="1">
      <alignment horizontal="left"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13</xdr:col>
      <xdr:colOff>358205</xdr:colOff>
      <xdr:row>0</xdr:row>
      <xdr:rowOff>399487</xdr:rowOff>
    </xdr:from>
    <xdr:to>
      <xdr:col>15</xdr:col>
      <xdr:colOff>53945</xdr:colOff>
      <xdr:row>1</xdr:row>
      <xdr:rowOff>24424</xdr:rowOff>
    </xdr:to>
    <xdr:pic>
      <xdr:nvPicPr>
        <xdr:cNvPr id="4" name="Picture 3">
          <a:extLst>
            <a:ext uri="{FF2B5EF4-FFF2-40B4-BE49-F238E27FC236}">
              <a16:creationId xmlns:a16="http://schemas.microsoft.com/office/drawing/2014/main" id="{72DFBB27-863A-606C-8784-82A9D9556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1538" y="399487"/>
          <a:ext cx="998304" cy="1000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449791</xdr:colOff>
      <xdr:row>1</xdr:row>
      <xdr:rowOff>19392</xdr:rowOff>
    </xdr:from>
    <xdr:to>
      <xdr:col>12</xdr:col>
      <xdr:colOff>79374</xdr:colOff>
      <xdr:row>5</xdr:row>
      <xdr:rowOff>76457</xdr:rowOff>
    </xdr:to>
    <xdr:pic>
      <xdr:nvPicPr>
        <xdr:cNvPr id="3" name="Picture 2">
          <a:extLst>
            <a:ext uri="{FF2B5EF4-FFF2-40B4-BE49-F238E27FC236}">
              <a16:creationId xmlns:a16="http://schemas.microsoft.com/office/drawing/2014/main" id="{2655DE3D-D33C-0FCB-5111-FA2E98C013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50069" y="204600"/>
          <a:ext cx="846667" cy="850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533400</xdr:colOff>
      <xdr:row>0</xdr:row>
      <xdr:rowOff>114300</xdr:rowOff>
    </xdr:from>
    <xdr:to>
      <xdr:col>5</xdr:col>
      <xdr:colOff>294503</xdr:colOff>
      <xdr:row>5</xdr:row>
      <xdr:rowOff>165100</xdr:rowOff>
    </xdr:to>
    <xdr:pic>
      <xdr:nvPicPr>
        <xdr:cNvPr id="2" name="Picture 1">
          <a:extLst>
            <a:ext uri="{FF2B5EF4-FFF2-40B4-BE49-F238E27FC236}">
              <a16:creationId xmlns:a16="http://schemas.microsoft.com/office/drawing/2014/main" id="{184E15DC-7235-4108-B15E-1ED2460D5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8700" y="114300"/>
          <a:ext cx="980303"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F4AA6-EBB4-43EF-AD42-C06829E273C7}">
  <sheetPr>
    <pageSetUpPr fitToPage="1"/>
  </sheetPr>
  <dimension ref="A1:AH35"/>
  <sheetViews>
    <sheetView tabSelected="1" showRuler="0" zoomScale="78" zoomScaleNormal="78" zoomScalePageLayoutView="69" workbookViewId="0">
      <selection activeCell="A4" sqref="A4:M4"/>
    </sheetView>
  </sheetViews>
  <sheetFormatPr defaultRowHeight="14.5" x14ac:dyDescent="0.35"/>
  <cols>
    <col min="1" max="1" width="10.54296875" customWidth="1"/>
    <col min="13" max="13" width="8.453125" customWidth="1"/>
    <col min="14" max="14" width="9.81640625" customWidth="1"/>
    <col min="15" max="15" width="8.81640625" customWidth="1"/>
    <col min="16" max="16" width="6.54296875" customWidth="1"/>
    <col min="17" max="17" width="7.81640625" customWidth="1"/>
    <col min="18" max="18" width="4.26953125" customWidth="1"/>
    <col min="19" max="19" width="4.7265625" customWidth="1"/>
    <col min="20" max="20" width="4.81640625" customWidth="1"/>
    <col min="21" max="21" width="16.1796875" customWidth="1"/>
    <col min="22" max="22" width="0.1796875" customWidth="1"/>
    <col min="23" max="28" width="8.7265625" hidden="1" customWidth="1"/>
    <col min="29" max="29" width="7.453125" hidden="1" customWidth="1"/>
    <col min="30" max="30" width="8.7265625" hidden="1" customWidth="1"/>
    <col min="31" max="31" width="3.1796875" hidden="1" customWidth="1"/>
    <col min="32" max="32" width="8.7265625" hidden="1" customWidth="1"/>
    <col min="33" max="33" width="8.1796875" customWidth="1"/>
  </cols>
  <sheetData>
    <row r="1" spans="1:34" ht="108.65" customHeight="1" x14ac:dyDescent="0.35">
      <c r="A1" s="61" t="s">
        <v>46</v>
      </c>
      <c r="B1" s="61"/>
      <c r="C1" s="61"/>
      <c r="D1" s="61"/>
      <c r="E1" s="61"/>
      <c r="F1" s="61"/>
      <c r="G1" s="61"/>
      <c r="H1" s="61"/>
      <c r="I1" s="61"/>
      <c r="J1" s="61"/>
      <c r="K1" s="61"/>
      <c r="L1" s="61"/>
      <c r="M1" s="61"/>
      <c r="O1" s="15"/>
      <c r="P1" s="15"/>
      <c r="Q1" s="15"/>
      <c r="R1" s="15"/>
      <c r="S1" s="15"/>
      <c r="T1" s="15"/>
      <c r="U1" s="15"/>
      <c r="V1" s="15"/>
      <c r="W1" s="15"/>
      <c r="X1" s="15"/>
      <c r="Y1" s="15"/>
      <c r="Z1" s="15"/>
      <c r="AA1" s="15"/>
      <c r="AB1" s="15"/>
      <c r="AC1" s="15"/>
      <c r="AD1" s="15"/>
      <c r="AE1" s="15"/>
      <c r="AF1" s="15"/>
      <c r="AG1" s="15"/>
    </row>
    <row r="2" spans="1:34" ht="30" customHeight="1" x14ac:dyDescent="0.35">
      <c r="A2" s="64"/>
      <c r="B2" s="65"/>
      <c r="C2" s="65"/>
      <c r="D2" s="65"/>
      <c r="E2" s="65"/>
      <c r="F2" s="65"/>
      <c r="G2" s="65"/>
      <c r="H2" s="65"/>
      <c r="I2" s="65"/>
      <c r="J2" s="65"/>
      <c r="K2" s="65"/>
      <c r="L2" s="65"/>
      <c r="M2" s="65"/>
      <c r="N2" s="15"/>
      <c r="O2" s="15"/>
      <c r="P2" s="15"/>
      <c r="Q2" s="15"/>
      <c r="R2" s="15"/>
      <c r="S2" s="15"/>
      <c r="T2" s="15"/>
      <c r="U2" s="15"/>
      <c r="V2" s="15"/>
      <c r="W2" s="15"/>
      <c r="X2" s="15"/>
      <c r="Y2" s="15"/>
      <c r="Z2" s="15"/>
      <c r="AA2" s="15"/>
      <c r="AB2" s="15"/>
      <c r="AC2" s="15"/>
      <c r="AD2" s="15"/>
      <c r="AE2" s="15"/>
      <c r="AF2" s="15"/>
      <c r="AG2" s="15"/>
    </row>
    <row r="3" spans="1:34" ht="27.5" customHeight="1" x14ac:dyDescent="0.35">
      <c r="A3" s="62" t="s">
        <v>184</v>
      </c>
      <c r="B3" s="62"/>
      <c r="C3" s="62"/>
      <c r="D3" s="62"/>
      <c r="E3" s="62"/>
      <c r="F3" s="62"/>
      <c r="G3" s="62"/>
      <c r="H3" s="62"/>
      <c r="I3" s="62"/>
      <c r="J3" s="62"/>
      <c r="K3" s="62"/>
      <c r="L3" s="62"/>
      <c r="M3" s="62"/>
      <c r="N3" s="16"/>
      <c r="O3" s="16"/>
      <c r="P3" s="16"/>
      <c r="Q3" s="16"/>
      <c r="R3" s="16"/>
      <c r="S3" s="16"/>
      <c r="T3" s="16"/>
      <c r="U3" s="16"/>
      <c r="V3" s="16"/>
      <c r="W3" s="16"/>
      <c r="X3" s="16"/>
      <c r="Y3" s="16"/>
      <c r="Z3" s="16"/>
      <c r="AA3" s="16"/>
      <c r="AB3" s="16"/>
      <c r="AC3" s="16"/>
      <c r="AD3" s="16"/>
      <c r="AE3" s="16"/>
      <c r="AF3" s="16"/>
      <c r="AG3" s="16"/>
      <c r="AH3" s="16"/>
    </row>
    <row r="4" spans="1:34" ht="105.5" customHeight="1" x14ac:dyDescent="0.35">
      <c r="A4" s="63" t="s">
        <v>188</v>
      </c>
      <c r="B4" s="63"/>
      <c r="C4" s="63"/>
      <c r="D4" s="63"/>
      <c r="E4" s="63"/>
      <c r="F4" s="63"/>
      <c r="G4" s="63"/>
      <c r="H4" s="63"/>
      <c r="I4" s="63"/>
      <c r="J4" s="63"/>
      <c r="K4" s="63"/>
      <c r="L4" s="63"/>
      <c r="M4" s="63"/>
      <c r="N4" s="16"/>
      <c r="P4" s="16"/>
      <c r="Q4" s="16"/>
      <c r="R4" s="16"/>
      <c r="S4" s="16"/>
      <c r="T4" s="16"/>
      <c r="U4" s="16"/>
      <c r="V4" s="16"/>
      <c r="W4" s="16"/>
      <c r="X4" s="16"/>
      <c r="Y4" s="16"/>
      <c r="Z4" s="16"/>
      <c r="AA4" s="16"/>
      <c r="AB4" s="16"/>
      <c r="AC4" s="16"/>
      <c r="AD4" s="16"/>
      <c r="AE4" s="16"/>
      <c r="AF4" s="16"/>
      <c r="AG4" s="16"/>
      <c r="AH4" s="16"/>
    </row>
    <row r="5" spans="1:34" ht="42" customHeight="1" x14ac:dyDescent="0.35">
      <c r="A5" s="63" t="s">
        <v>185</v>
      </c>
      <c r="B5" s="63"/>
      <c r="C5" s="63"/>
      <c r="D5" s="63"/>
      <c r="E5" s="63"/>
      <c r="F5" s="63"/>
      <c r="G5" s="63"/>
      <c r="H5" s="63"/>
      <c r="I5" s="63"/>
      <c r="J5" s="63"/>
      <c r="K5" s="63"/>
      <c r="L5" s="63"/>
      <c r="M5" s="63"/>
      <c r="N5" s="16"/>
      <c r="O5" s="16"/>
      <c r="P5" s="16"/>
      <c r="Q5" s="16"/>
      <c r="R5" s="16"/>
      <c r="S5" s="16"/>
      <c r="T5" s="16"/>
      <c r="U5" s="16"/>
      <c r="V5" s="16"/>
      <c r="W5" s="16"/>
      <c r="X5" s="16"/>
      <c r="Y5" s="16"/>
      <c r="Z5" s="16"/>
      <c r="AA5" s="16"/>
      <c r="AB5" s="16"/>
      <c r="AC5" s="16"/>
      <c r="AD5" s="16"/>
      <c r="AE5" s="16"/>
      <c r="AF5" s="16"/>
      <c r="AG5" s="16"/>
      <c r="AH5" s="16"/>
    </row>
    <row r="6" spans="1:34" ht="16" x14ac:dyDescent="0.4">
      <c r="A6" s="66"/>
      <c r="B6" s="66"/>
      <c r="C6" s="66"/>
      <c r="D6" s="66"/>
      <c r="E6" s="66"/>
      <c r="F6" s="66"/>
      <c r="G6" s="66"/>
      <c r="H6" s="66"/>
      <c r="I6" s="66"/>
      <c r="J6" s="66"/>
      <c r="K6" s="66"/>
      <c r="L6" s="66"/>
      <c r="M6" s="66"/>
    </row>
    <row r="7" spans="1:34" ht="15.5" x14ac:dyDescent="0.35">
      <c r="A7" s="59" t="s">
        <v>20</v>
      </c>
      <c r="B7" s="59"/>
      <c r="C7" s="59"/>
      <c r="D7" s="59"/>
      <c r="E7" s="59"/>
      <c r="F7" s="59"/>
      <c r="G7" s="59"/>
      <c r="H7" s="59"/>
      <c r="I7" s="59"/>
      <c r="J7" s="59"/>
      <c r="K7" s="59"/>
      <c r="L7" s="59"/>
      <c r="M7" s="59"/>
    </row>
    <row r="8" spans="1:34" ht="35.15" customHeight="1" x14ac:dyDescent="0.35">
      <c r="A8" s="56" t="s">
        <v>48</v>
      </c>
      <c r="B8" s="57"/>
      <c r="C8" s="57"/>
      <c r="D8" s="57"/>
      <c r="E8" s="57"/>
      <c r="F8" s="57"/>
      <c r="G8" s="57"/>
      <c r="H8" s="57"/>
      <c r="I8" s="57"/>
      <c r="J8" s="57"/>
      <c r="K8" s="57"/>
      <c r="L8" s="57"/>
      <c r="M8" s="57"/>
    </row>
    <row r="9" spans="1:34" ht="15.5" x14ac:dyDescent="0.35">
      <c r="A9" s="56" t="s">
        <v>47</v>
      </c>
      <c r="B9" s="57"/>
      <c r="C9" s="57"/>
      <c r="D9" s="57"/>
      <c r="E9" s="57"/>
      <c r="F9" s="57"/>
      <c r="G9" s="57"/>
      <c r="H9" s="57"/>
      <c r="I9" s="57"/>
      <c r="J9" s="57"/>
      <c r="K9" s="57"/>
      <c r="L9" s="57"/>
      <c r="M9" s="57"/>
    </row>
    <row r="10" spans="1:34" ht="16" x14ac:dyDescent="0.4">
      <c r="A10" s="66"/>
      <c r="B10" s="66"/>
      <c r="C10" s="66"/>
      <c r="D10" s="66"/>
      <c r="E10" s="66"/>
      <c r="F10" s="66"/>
      <c r="G10" s="66"/>
      <c r="H10" s="66"/>
      <c r="I10" s="66"/>
      <c r="J10" s="66"/>
      <c r="K10" s="66"/>
      <c r="L10" s="66"/>
      <c r="M10" s="66"/>
    </row>
    <row r="11" spans="1:34" ht="15.5" x14ac:dyDescent="0.35">
      <c r="A11" s="59" t="s">
        <v>21</v>
      </c>
      <c r="B11" s="59"/>
      <c r="C11" s="59"/>
      <c r="D11" s="59"/>
      <c r="E11" s="59"/>
      <c r="F11" s="59"/>
      <c r="G11" s="59"/>
      <c r="H11" s="59"/>
      <c r="I11" s="59"/>
      <c r="J11" s="59"/>
      <c r="K11" s="59"/>
      <c r="L11" s="59"/>
      <c r="M11" s="59"/>
    </row>
    <row r="12" spans="1:34" ht="15.5" x14ac:dyDescent="0.35">
      <c r="A12" s="56" t="s">
        <v>32</v>
      </c>
      <c r="B12" s="57"/>
      <c r="C12" s="57"/>
      <c r="D12" s="57"/>
      <c r="E12" s="57"/>
      <c r="F12" s="57"/>
      <c r="G12" s="57"/>
      <c r="H12" s="57"/>
      <c r="I12" s="57"/>
      <c r="J12" s="57"/>
      <c r="K12" s="57"/>
      <c r="L12" s="57"/>
      <c r="M12" s="57"/>
    </row>
    <row r="13" spans="1:34" ht="15.5" x14ac:dyDescent="0.35">
      <c r="A13" s="56" t="s">
        <v>179</v>
      </c>
      <c r="B13" s="57"/>
      <c r="C13" s="57"/>
      <c r="D13" s="57"/>
      <c r="E13" s="57"/>
      <c r="F13" s="57"/>
      <c r="G13" s="57"/>
      <c r="H13" s="57"/>
      <c r="I13" s="57"/>
      <c r="J13" s="57"/>
      <c r="K13" s="57"/>
      <c r="L13" s="57"/>
      <c r="M13" s="57"/>
    </row>
    <row r="14" spans="1:34" ht="15.5" x14ac:dyDescent="0.35">
      <c r="A14" s="56" t="s">
        <v>180</v>
      </c>
      <c r="B14" s="57"/>
      <c r="C14" s="57"/>
      <c r="D14" s="57"/>
      <c r="E14" s="57"/>
      <c r="F14" s="57"/>
      <c r="G14" s="57"/>
      <c r="H14" s="57"/>
      <c r="I14" s="57"/>
      <c r="J14" s="57"/>
      <c r="K14" s="57"/>
      <c r="L14" s="57"/>
      <c r="M14" s="57"/>
    </row>
    <row r="15" spans="1:34" ht="15.5" x14ac:dyDescent="0.35">
      <c r="A15" s="56" t="s">
        <v>181</v>
      </c>
      <c r="B15" s="57"/>
      <c r="C15" s="57"/>
      <c r="D15" s="57"/>
      <c r="E15" s="57"/>
      <c r="F15" s="57"/>
      <c r="G15" s="57"/>
      <c r="H15" s="57"/>
      <c r="I15" s="57"/>
      <c r="J15" s="57"/>
      <c r="K15" s="57"/>
      <c r="L15" s="57"/>
      <c r="M15" s="57"/>
    </row>
    <row r="16" spans="1:34" ht="15.5" x14ac:dyDescent="0.35">
      <c r="A16" s="56" t="s">
        <v>182</v>
      </c>
      <c r="B16" s="57"/>
      <c r="C16" s="57"/>
      <c r="D16" s="57"/>
      <c r="E16" s="57"/>
      <c r="F16" s="57"/>
      <c r="G16" s="57"/>
      <c r="H16" s="57"/>
      <c r="I16" s="57"/>
      <c r="J16" s="57"/>
      <c r="K16" s="57"/>
      <c r="L16" s="57"/>
      <c r="M16" s="57"/>
    </row>
    <row r="17" spans="1:13" ht="15.5" x14ac:dyDescent="0.35">
      <c r="A17" s="60"/>
      <c r="B17" s="60"/>
      <c r="C17" s="60"/>
      <c r="D17" s="60"/>
      <c r="E17" s="60"/>
      <c r="F17" s="60"/>
      <c r="G17" s="60"/>
      <c r="H17" s="60"/>
      <c r="I17" s="60"/>
      <c r="J17" s="60"/>
      <c r="K17" s="60"/>
      <c r="L17" s="60"/>
      <c r="M17" s="60"/>
    </row>
    <row r="18" spans="1:13" ht="15.5" x14ac:dyDescent="0.35">
      <c r="A18" s="59" t="s">
        <v>22</v>
      </c>
      <c r="B18" s="59"/>
      <c r="C18" s="59"/>
      <c r="D18" s="59"/>
      <c r="E18" s="59"/>
      <c r="F18" s="59"/>
      <c r="G18" s="59"/>
      <c r="H18" s="59"/>
      <c r="I18" s="59"/>
      <c r="J18" s="59"/>
      <c r="K18" s="59"/>
      <c r="L18" s="59"/>
      <c r="M18" s="59"/>
    </row>
    <row r="19" spans="1:13" ht="15.5" x14ac:dyDescent="0.35">
      <c r="A19" s="56" t="s">
        <v>33</v>
      </c>
      <c r="B19" s="57"/>
      <c r="C19" s="57"/>
      <c r="D19" s="57"/>
      <c r="E19" s="57"/>
      <c r="F19" s="57"/>
      <c r="G19" s="57"/>
      <c r="H19" s="57"/>
      <c r="I19" s="57"/>
      <c r="J19" s="57"/>
      <c r="K19" s="57"/>
      <c r="L19" s="57"/>
      <c r="M19" s="57"/>
    </row>
    <row r="20" spans="1:13" ht="15.5" x14ac:dyDescent="0.35">
      <c r="A20" s="56" t="s">
        <v>28</v>
      </c>
      <c r="B20" s="57"/>
      <c r="C20" s="57"/>
      <c r="D20" s="57"/>
      <c r="E20" s="57"/>
      <c r="F20" s="57"/>
      <c r="G20" s="57"/>
      <c r="H20" s="57"/>
      <c r="I20" s="57"/>
      <c r="J20" s="57"/>
      <c r="K20" s="57"/>
      <c r="L20" s="57"/>
      <c r="M20" s="57"/>
    </row>
    <row r="21" spans="1:13" ht="15.5" x14ac:dyDescent="0.35">
      <c r="A21" s="56" t="s">
        <v>40</v>
      </c>
      <c r="B21" s="57"/>
      <c r="C21" s="57"/>
      <c r="D21" s="57"/>
      <c r="E21" s="57"/>
      <c r="F21" s="57"/>
      <c r="G21" s="57"/>
      <c r="H21" s="57"/>
      <c r="I21" s="57"/>
      <c r="J21" s="57"/>
      <c r="K21" s="57"/>
      <c r="L21" s="57"/>
      <c r="M21" s="57"/>
    </row>
    <row r="22" spans="1:13" ht="15.5" x14ac:dyDescent="0.35">
      <c r="A22" s="56" t="s">
        <v>39</v>
      </c>
      <c r="B22" s="57"/>
      <c r="C22" s="57"/>
      <c r="D22" s="57"/>
      <c r="E22" s="57"/>
      <c r="F22" s="57"/>
      <c r="G22" s="57"/>
      <c r="H22" s="57"/>
      <c r="I22" s="57"/>
      <c r="J22" s="57"/>
      <c r="K22" s="57"/>
      <c r="L22" s="57"/>
      <c r="M22" s="57"/>
    </row>
    <row r="23" spans="1:13" ht="15.5" x14ac:dyDescent="0.35">
      <c r="A23" s="58"/>
      <c r="B23" s="58"/>
      <c r="C23" s="58"/>
      <c r="D23" s="58"/>
      <c r="E23" s="58"/>
      <c r="F23" s="58"/>
      <c r="G23" s="58"/>
      <c r="H23" s="58"/>
      <c r="I23" s="58"/>
      <c r="J23" s="58"/>
      <c r="K23" s="58"/>
      <c r="L23" s="58"/>
      <c r="M23" s="58"/>
    </row>
    <row r="24" spans="1:13" ht="15.5" x14ac:dyDescent="0.35">
      <c r="A24" s="59" t="s">
        <v>183</v>
      </c>
      <c r="B24" s="59"/>
      <c r="C24" s="59"/>
      <c r="D24" s="59"/>
      <c r="E24" s="59"/>
      <c r="F24" s="59"/>
      <c r="G24" s="59"/>
      <c r="H24" s="59"/>
      <c r="I24" s="59"/>
      <c r="J24" s="59"/>
      <c r="K24" s="59"/>
      <c r="L24" s="59"/>
      <c r="M24" s="59"/>
    </row>
    <row r="25" spans="1:13" ht="18.75" customHeight="1" x14ac:dyDescent="0.35">
      <c r="A25" s="56" t="s">
        <v>186</v>
      </c>
      <c r="B25" s="57"/>
      <c r="C25" s="57"/>
      <c r="D25" s="57"/>
      <c r="E25" s="57"/>
      <c r="F25" s="57"/>
      <c r="G25" s="57"/>
      <c r="H25" s="57"/>
      <c r="I25" s="57"/>
      <c r="J25" s="57"/>
      <c r="K25" s="57"/>
      <c r="L25" s="57"/>
      <c r="M25" s="57"/>
    </row>
    <row r="26" spans="1:13" ht="18.75" customHeight="1" x14ac:dyDescent="0.35">
      <c r="A26" s="56" t="s">
        <v>38</v>
      </c>
      <c r="B26" s="57"/>
      <c r="C26" s="57"/>
      <c r="D26" s="57"/>
      <c r="E26" s="57"/>
      <c r="F26" s="57"/>
      <c r="G26" s="57"/>
      <c r="H26" s="57"/>
      <c r="I26" s="57"/>
      <c r="J26" s="57"/>
      <c r="K26" s="57"/>
      <c r="L26" s="57"/>
      <c r="M26" s="57"/>
    </row>
    <row r="27" spans="1:13" ht="18.75" customHeight="1" x14ac:dyDescent="0.35">
      <c r="A27" s="56" t="s">
        <v>34</v>
      </c>
      <c r="B27" s="57"/>
      <c r="C27" s="57"/>
      <c r="D27" s="57"/>
      <c r="E27" s="57"/>
      <c r="F27" s="57"/>
      <c r="G27" s="57"/>
      <c r="H27" s="57"/>
      <c r="I27" s="57"/>
      <c r="J27" s="57"/>
      <c r="K27" s="57"/>
      <c r="L27" s="57"/>
      <c r="M27" s="57"/>
    </row>
    <row r="28" spans="1:13" ht="32.25" customHeight="1" x14ac:dyDescent="0.35">
      <c r="A28" s="56" t="s">
        <v>36</v>
      </c>
      <c r="B28" s="57"/>
      <c r="C28" s="57"/>
      <c r="D28" s="57"/>
      <c r="E28" s="57"/>
      <c r="F28" s="57"/>
      <c r="G28" s="57"/>
      <c r="H28" s="57"/>
      <c r="I28" s="57"/>
      <c r="J28" s="57"/>
      <c r="K28" s="57"/>
      <c r="L28" s="57"/>
      <c r="M28" s="57"/>
    </row>
    <row r="29" spans="1:13" ht="16" x14ac:dyDescent="0.4">
      <c r="A29" s="66"/>
      <c r="B29" s="66"/>
      <c r="C29" s="66"/>
      <c r="D29" s="66"/>
      <c r="E29" s="66"/>
      <c r="F29" s="66"/>
      <c r="G29" s="66"/>
      <c r="H29" s="66"/>
      <c r="I29" s="66"/>
      <c r="J29" s="66"/>
      <c r="K29" s="66"/>
      <c r="L29" s="66"/>
      <c r="M29" s="66"/>
    </row>
    <row r="30" spans="1:13" ht="13.5" customHeight="1" x14ac:dyDescent="0.35">
      <c r="A30" s="59" t="s">
        <v>29</v>
      </c>
      <c r="B30" s="59"/>
      <c r="C30" s="59"/>
      <c r="D30" s="59"/>
      <c r="E30" s="59"/>
      <c r="F30" s="59"/>
      <c r="G30" s="59"/>
      <c r="H30" s="59"/>
      <c r="I30" s="59"/>
      <c r="J30" s="59"/>
      <c r="K30" s="59"/>
      <c r="L30" s="59"/>
      <c r="M30" s="59"/>
    </row>
    <row r="31" spans="1:13" ht="54.5" customHeight="1" x14ac:dyDescent="0.35">
      <c r="A31" s="56" t="s">
        <v>187</v>
      </c>
      <c r="B31" s="57"/>
      <c r="C31" s="57"/>
      <c r="D31" s="57"/>
      <c r="E31" s="57"/>
      <c r="F31" s="57"/>
      <c r="G31" s="57"/>
      <c r="H31" s="57"/>
      <c r="I31" s="57"/>
      <c r="J31" s="57"/>
      <c r="K31" s="57"/>
      <c r="L31" s="57"/>
      <c r="M31" s="57"/>
    </row>
    <row r="32" spans="1:13" ht="28.5" customHeight="1" x14ac:dyDescent="0.35">
      <c r="A32" s="56" t="s">
        <v>35</v>
      </c>
      <c r="B32" s="57"/>
      <c r="C32" s="57"/>
      <c r="D32" s="57"/>
      <c r="E32" s="57"/>
      <c r="F32" s="57"/>
      <c r="G32" s="57"/>
      <c r="H32" s="57"/>
      <c r="I32" s="57"/>
      <c r="J32" s="57"/>
      <c r="K32" s="57"/>
      <c r="L32" s="57"/>
      <c r="M32" s="57"/>
    </row>
    <row r="33" spans="1:13" ht="16" x14ac:dyDescent="0.4">
      <c r="A33" s="66"/>
      <c r="B33" s="66"/>
      <c r="C33" s="66"/>
      <c r="D33" s="66"/>
      <c r="E33" s="66"/>
      <c r="F33" s="66"/>
      <c r="G33" s="66"/>
      <c r="H33" s="66"/>
      <c r="I33" s="66"/>
      <c r="J33" s="66"/>
      <c r="K33" s="66"/>
      <c r="L33" s="66"/>
      <c r="M33" s="66"/>
    </row>
    <row r="34" spans="1:13" ht="16" x14ac:dyDescent="0.4">
      <c r="A34" s="52"/>
      <c r="B34" s="52"/>
      <c r="C34" s="52"/>
      <c r="D34" s="52"/>
      <c r="E34" s="52"/>
      <c r="F34" s="52"/>
      <c r="G34" s="52"/>
      <c r="H34" s="52"/>
      <c r="I34" s="52"/>
      <c r="J34" s="52"/>
      <c r="K34" s="52"/>
      <c r="L34" s="52"/>
      <c r="M34" s="52"/>
    </row>
    <row r="35" spans="1:13" ht="16" x14ac:dyDescent="0.4">
      <c r="A35" s="52"/>
      <c r="B35" s="52"/>
      <c r="C35" s="52"/>
      <c r="D35" s="52"/>
      <c r="E35" s="52"/>
      <c r="F35" s="52"/>
      <c r="G35" s="52"/>
      <c r="H35" s="52"/>
      <c r="I35" s="52"/>
      <c r="J35" s="52"/>
      <c r="K35" s="52"/>
      <c r="L35" s="52"/>
      <c r="M35" s="52"/>
    </row>
  </sheetData>
  <sheetProtection algorithmName="SHA-512" hashValue="w6tJXwqAXUhtCHq7F+dmtXq33JsqANhJZDn2oSIgk/xeGRC7kvUXYFtCiUtacrv4zIvjZQ+EbUo5KsYw5QR9Wg==" saltValue="pSl/PqJz2IOt6rJKF1MCOw==" spinCount="100000" sheet="1" objects="1" scenarios="1"/>
  <mergeCells count="33">
    <mergeCell ref="A29:M29"/>
    <mergeCell ref="A6:M6"/>
    <mergeCell ref="A10:M10"/>
    <mergeCell ref="A33:M33"/>
    <mergeCell ref="A16:M16"/>
    <mergeCell ref="A7:M7"/>
    <mergeCell ref="A11:M11"/>
    <mergeCell ref="A12:M12"/>
    <mergeCell ref="A14:M14"/>
    <mergeCell ref="A32:M32"/>
    <mergeCell ref="A26:M26"/>
    <mergeCell ref="A27:M27"/>
    <mergeCell ref="A28:M28"/>
    <mergeCell ref="A30:M30"/>
    <mergeCell ref="A31:M31"/>
    <mergeCell ref="A25:M25"/>
    <mergeCell ref="A15:M15"/>
    <mergeCell ref="A1:M1"/>
    <mergeCell ref="A3:M3"/>
    <mergeCell ref="A4:M4"/>
    <mergeCell ref="A5:M5"/>
    <mergeCell ref="A9:M9"/>
    <mergeCell ref="A2:M2"/>
    <mergeCell ref="A8:M8"/>
    <mergeCell ref="A13:M13"/>
    <mergeCell ref="A22:M22"/>
    <mergeCell ref="A23:M23"/>
    <mergeCell ref="A24:M24"/>
    <mergeCell ref="A17:M17"/>
    <mergeCell ref="A18:M18"/>
    <mergeCell ref="A19:M19"/>
    <mergeCell ref="A20:M20"/>
    <mergeCell ref="A21:M21"/>
  </mergeCells>
  <pageMargins left="0.7" right="0.7" top="0.75" bottom="0.75" header="0.3" footer="0.3"/>
  <pageSetup paperSize="9" scale="75" fitToHeight="0" orientation="portrait" r:id="rId1"/>
  <headerFooter>
    <oddHeader>&amp;C&amp;G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483C9-77F6-4D77-8578-4BBBF6B110B7}">
  <sheetPr>
    <pageSetUpPr fitToPage="1"/>
  </sheetPr>
  <dimension ref="A1:D19"/>
  <sheetViews>
    <sheetView showRuler="0" zoomScaleNormal="100" zoomScalePageLayoutView="96" workbookViewId="0">
      <selection activeCell="C17" sqref="C17"/>
    </sheetView>
  </sheetViews>
  <sheetFormatPr defaultRowHeight="14.5" x14ac:dyDescent="0.35"/>
  <cols>
    <col min="1" max="1" width="14.1796875" customWidth="1"/>
    <col min="2" max="2" width="25.453125" customWidth="1"/>
    <col min="3" max="3" width="24.1796875" customWidth="1"/>
    <col min="4" max="4" width="25.1796875" customWidth="1"/>
  </cols>
  <sheetData>
    <row r="1" spans="1:4" x14ac:dyDescent="0.35">
      <c r="A1" s="67" t="s">
        <v>175</v>
      </c>
      <c r="B1" s="67"/>
      <c r="C1" s="67"/>
      <c r="D1" s="67"/>
    </row>
    <row r="3" spans="1:4" x14ac:dyDescent="0.35">
      <c r="A3" s="1" t="s">
        <v>49</v>
      </c>
      <c r="B3" s="1" t="s">
        <v>0</v>
      </c>
      <c r="C3" s="1" t="s">
        <v>27</v>
      </c>
      <c r="D3" s="1" t="s">
        <v>8</v>
      </c>
    </row>
    <row r="4" spans="1:4" x14ac:dyDescent="0.35">
      <c r="A4" s="2">
        <v>80146</v>
      </c>
      <c r="B4" s="2" t="s">
        <v>2</v>
      </c>
      <c r="C4" s="2" t="s">
        <v>1</v>
      </c>
      <c r="D4" s="4">
        <v>0.65</v>
      </c>
    </row>
    <row r="5" spans="1:4" x14ac:dyDescent="0.35">
      <c r="A5" s="2">
        <v>80137</v>
      </c>
      <c r="B5" s="2" t="s">
        <v>3</v>
      </c>
      <c r="C5" s="2" t="s">
        <v>1</v>
      </c>
      <c r="D5" s="4">
        <v>0.55000000000000004</v>
      </c>
    </row>
    <row r="6" spans="1:4" x14ac:dyDescent="0.35">
      <c r="A6" s="2">
        <v>80191</v>
      </c>
      <c r="B6" s="2" t="s">
        <v>5</v>
      </c>
      <c r="C6" s="2" t="s">
        <v>1</v>
      </c>
      <c r="D6" s="4">
        <v>0.67</v>
      </c>
    </row>
    <row r="7" spans="1:4" x14ac:dyDescent="0.35">
      <c r="A7" s="2">
        <v>80206</v>
      </c>
      <c r="B7" s="2" t="s">
        <v>4</v>
      </c>
      <c r="C7" s="2" t="s">
        <v>1</v>
      </c>
      <c r="D7" s="5">
        <v>0.67</v>
      </c>
    </row>
    <row r="8" spans="1:4" x14ac:dyDescent="0.35">
      <c r="A8" s="2">
        <v>80146</v>
      </c>
      <c r="B8" s="2" t="s">
        <v>2</v>
      </c>
      <c r="C8" s="2" t="s">
        <v>6</v>
      </c>
      <c r="D8" s="4">
        <v>0.65</v>
      </c>
    </row>
    <row r="9" spans="1:4" x14ac:dyDescent="0.35">
      <c r="A9" s="2">
        <v>80137</v>
      </c>
      <c r="B9" s="2" t="s">
        <v>3</v>
      </c>
      <c r="C9" s="2" t="s">
        <v>6</v>
      </c>
      <c r="D9" s="4">
        <v>0.55000000000000004</v>
      </c>
    </row>
    <row r="10" spans="1:4" x14ac:dyDescent="0.35">
      <c r="A10" s="2">
        <v>80191</v>
      </c>
      <c r="B10" s="2" t="s">
        <v>5</v>
      </c>
      <c r="C10" s="2" t="s">
        <v>6</v>
      </c>
      <c r="D10" s="4">
        <v>0.67</v>
      </c>
    </row>
    <row r="11" spans="1:4" x14ac:dyDescent="0.35">
      <c r="A11" s="2">
        <v>80206</v>
      </c>
      <c r="B11" s="2" t="s">
        <v>4</v>
      </c>
      <c r="C11" s="2" t="s">
        <v>6</v>
      </c>
      <c r="D11" s="4">
        <v>0.67</v>
      </c>
    </row>
    <row r="15" spans="1:4" x14ac:dyDescent="0.35">
      <c r="A15" s="67" t="s">
        <v>176</v>
      </c>
      <c r="B15" s="67"/>
      <c r="C15" s="67"/>
      <c r="D15" s="67"/>
    </row>
    <row r="17" spans="1:3" ht="29" x14ac:dyDescent="0.35">
      <c r="A17" s="19" t="s">
        <v>27</v>
      </c>
      <c r="B17" s="19" t="s">
        <v>177</v>
      </c>
      <c r="C17" s="19" t="s">
        <v>178</v>
      </c>
    </row>
    <row r="18" spans="1:3" ht="29" x14ac:dyDescent="0.35">
      <c r="A18" s="20" t="s">
        <v>1</v>
      </c>
      <c r="B18" s="20">
        <v>8.6999999999999993</v>
      </c>
      <c r="C18" s="20">
        <f>B18*6/60</f>
        <v>0.86999999999999988</v>
      </c>
    </row>
    <row r="19" spans="1:3" ht="29" x14ac:dyDescent="0.35">
      <c r="A19" s="20" t="s">
        <v>6</v>
      </c>
      <c r="B19" s="20">
        <v>8.6999999999999993</v>
      </c>
      <c r="C19" s="20">
        <f>B19*6/60</f>
        <v>0.86999999999999988</v>
      </c>
    </row>
  </sheetData>
  <mergeCells count="2">
    <mergeCell ref="A15:D15"/>
    <mergeCell ref="A1:D1"/>
  </mergeCells>
  <pageMargins left="0.7" right="0.7" top="0.75" bottom="0.75" header="0.3" footer="0.3"/>
  <pageSetup paperSize="9" scale="98" fitToHeight="0"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AEC1A-CBDC-40F3-996E-9B11B84B9159}">
  <sheetPr>
    <pageSetUpPr fitToPage="1"/>
  </sheetPr>
  <dimension ref="A1:K19"/>
  <sheetViews>
    <sheetView showRuler="0" zoomScale="72" zoomScaleNormal="72" zoomScalePageLayoutView="71" workbookViewId="0">
      <selection activeCell="A12" sqref="A12:E12"/>
    </sheetView>
  </sheetViews>
  <sheetFormatPr defaultRowHeight="14.5" x14ac:dyDescent="0.35"/>
  <cols>
    <col min="1" max="1" width="46" style="24" customWidth="1"/>
    <col min="2" max="2" width="39.81640625" style="24" customWidth="1"/>
    <col min="3" max="3" width="35.7265625" style="24" customWidth="1"/>
    <col min="4" max="4" width="49.08984375" style="24" customWidth="1"/>
    <col min="5" max="5" width="36.90625" style="24" customWidth="1"/>
    <col min="6" max="7" width="8.7265625" style="24"/>
    <col min="8" max="8" width="15.1796875" style="24" hidden="1" customWidth="1"/>
    <col min="9" max="9" width="17.1796875" style="24" hidden="1" customWidth="1"/>
    <col min="10" max="10" width="14.81640625" style="24" hidden="1" customWidth="1"/>
    <col min="11" max="11" width="13" style="24" hidden="1" customWidth="1"/>
    <col min="12" max="12" width="0" style="24" hidden="1" customWidth="1"/>
    <col min="13" max="16384" width="8.7265625" style="24"/>
  </cols>
  <sheetData>
    <row r="1" spans="1:11" ht="15.5" x14ac:dyDescent="0.35">
      <c r="A1" s="72" t="s">
        <v>19</v>
      </c>
      <c r="B1" s="73"/>
      <c r="C1" s="73"/>
      <c r="D1" s="73"/>
      <c r="E1" s="74"/>
    </row>
    <row r="2" spans="1:11" ht="16" x14ac:dyDescent="0.35">
      <c r="A2" s="31"/>
      <c r="B2" s="32"/>
      <c r="C2" s="32"/>
      <c r="D2" s="32"/>
      <c r="E2" s="33"/>
      <c r="H2" s="24" t="str" cm="1">
        <f t="array" ref="H2:H10">_xlfn._xlws.SORT(_xlfn.UNIQUE('PCDB Data'!B2:B112))</f>
        <v>Baxi</v>
      </c>
      <c r="I2" s="24" t="str" cm="1">
        <f t="array" ref="I2:I17">_xlfn._xlws.SORT(_xlfn.UNIQUE(_xlfn._xlws.FILTER('PCDB Data'!$C$2:$C$112,'PCDB Data'!$B$2:$B$112=$B$8)))</f>
        <v>Drain+</v>
      </c>
      <c r="J2" s="24" t="str">
        <f>IF(COUNTIFS('PCDB Data'!$B$2:$B$113,$B$8,'PCDB Data'!$C$2:$C$113,$C$8)&gt;0,"OK","Please select a WWHRS model")</f>
        <v>OK</v>
      </c>
      <c r="K2" s="24" cm="1">
        <f t="array" ref="K2">IF($J$2&lt;&gt;"OK","",_xlfn.XLOOKUP(1,('PCDB Data'!$B$2:$B$113=$B$8)*('PCDB Data'!$C$2:$C$113=$C$8),'PCDB Data'!$A$2:$A$113,""))</f>
        <v>80137</v>
      </c>
    </row>
    <row r="3" spans="1:11" ht="15.5" x14ac:dyDescent="0.35">
      <c r="A3" s="59" t="s">
        <v>37</v>
      </c>
      <c r="B3" s="59"/>
      <c r="C3" s="59"/>
      <c r="D3" s="59"/>
      <c r="E3" s="71"/>
      <c r="G3"/>
      <c r="H3" s="24" t="str">
        <v>ITHO</v>
      </c>
      <c r="I3" s="24" t="str">
        <v>Drain+ Compact</v>
      </c>
    </row>
    <row r="4" spans="1:11" ht="15.5" x14ac:dyDescent="0.35">
      <c r="A4" s="25"/>
      <c r="B4" s="26"/>
      <c r="C4" s="27"/>
      <c r="D4" s="27"/>
      <c r="E4" s="28"/>
      <c r="H4" s="24" t="str">
        <v>Megaflo</v>
      </c>
      <c r="I4" s="24" t="str">
        <v>Drain+ Duo</v>
      </c>
    </row>
    <row r="5" spans="1:11" ht="16" x14ac:dyDescent="0.4">
      <c r="A5" s="34"/>
      <c r="B5" s="35"/>
      <c r="C5" s="35"/>
      <c r="D5" s="35"/>
      <c r="E5" s="36"/>
      <c r="H5" s="24" t="str">
        <v>Mira Showers</v>
      </c>
      <c r="I5" s="24" t="str">
        <v>Drain+ Duo HE</v>
      </c>
    </row>
    <row r="6" spans="1:11" ht="15.5" x14ac:dyDescent="0.35">
      <c r="A6" s="59" t="s">
        <v>21</v>
      </c>
      <c r="B6" s="59"/>
      <c r="C6" s="59"/>
      <c r="D6" s="59"/>
      <c r="E6" s="71"/>
      <c r="H6" s="24" t="str">
        <v>Power-Pipe</v>
      </c>
      <c r="I6" s="24" t="str">
        <v>Easyfit+</v>
      </c>
    </row>
    <row r="7" spans="1:11" ht="15.5" x14ac:dyDescent="0.35">
      <c r="A7" s="37" t="s">
        <v>27</v>
      </c>
      <c r="B7" s="38" t="s">
        <v>173</v>
      </c>
      <c r="C7" s="38" t="s">
        <v>174</v>
      </c>
      <c r="D7" s="38" t="s">
        <v>18</v>
      </c>
      <c r="E7" s="39" t="s">
        <v>26</v>
      </c>
      <c r="H7" s="24" t="str">
        <v>Recoup</v>
      </c>
      <c r="I7" s="24" t="str">
        <v>Heatdeck</v>
      </c>
    </row>
    <row r="8" spans="1:11" ht="15.5" x14ac:dyDescent="0.35">
      <c r="A8" s="40" t="s">
        <v>6</v>
      </c>
      <c r="B8" s="41" t="s">
        <v>126</v>
      </c>
      <c r="C8" s="41" t="s">
        <v>141</v>
      </c>
      <c r="D8" s="42" t="str">
        <f>IF($J$2&lt;&gt;"OK","Please select a valid WWHRS model",IF(COUNTIFS(Data!$A:$A,$K$2,Data!$C:$C,$A$8)&gt;0,"YES","NO"))</f>
        <v>YES</v>
      </c>
      <c r="E8" s="43">
        <f>Calculation!B12</f>
        <v>0.29666613103448281</v>
      </c>
      <c r="H8" s="24" t="str">
        <v>Showersave</v>
      </c>
      <c r="I8" s="24" t="str">
        <v>Pipe Active</v>
      </c>
    </row>
    <row r="9" spans="1:11" ht="15.5" x14ac:dyDescent="0.35">
      <c r="A9" s="44"/>
      <c r="B9" s="45"/>
      <c r="C9" s="45"/>
      <c r="D9" s="46"/>
      <c r="E9" s="47"/>
      <c r="H9" s="24" t="str">
        <v>Wedi Systems UK limited</v>
      </c>
      <c r="I9" s="24" t="str">
        <v>Pipe HEX</v>
      </c>
    </row>
    <row r="10" spans="1:11" ht="15.5" x14ac:dyDescent="0.35">
      <c r="A10" s="59" t="s">
        <v>22</v>
      </c>
      <c r="B10" s="59"/>
      <c r="C10" s="59"/>
      <c r="D10" s="59"/>
      <c r="E10" s="71"/>
      <c r="H10" s="24" t="str">
        <v>Zypho</v>
      </c>
      <c r="I10" s="24" t="str">
        <v>Pipe HEX-Rd</v>
      </c>
    </row>
    <row r="11" spans="1:11" ht="15.5" x14ac:dyDescent="0.35">
      <c r="A11" s="44"/>
      <c r="B11" s="45"/>
      <c r="C11" s="45"/>
      <c r="D11" s="45"/>
      <c r="E11" s="48"/>
      <c r="I11" s="24" t="str">
        <v>Pipe+</v>
      </c>
    </row>
    <row r="12" spans="1:11" ht="15.5" x14ac:dyDescent="0.35">
      <c r="A12" s="59" t="s">
        <v>183</v>
      </c>
      <c r="B12" s="59"/>
      <c r="C12" s="59"/>
      <c r="D12" s="59"/>
      <c r="E12" s="71"/>
      <c r="I12" s="24" t="str">
        <v>Pipe+ HE</v>
      </c>
    </row>
    <row r="13" spans="1:11" ht="15.5" x14ac:dyDescent="0.35">
      <c r="A13" s="49" t="s">
        <v>42</v>
      </c>
      <c r="B13" s="45"/>
      <c r="C13" s="41">
        <v>350</v>
      </c>
      <c r="D13" s="58" t="s">
        <v>23</v>
      </c>
      <c r="E13" s="70"/>
      <c r="I13" s="24" t="str">
        <v>Pipe+ HF</v>
      </c>
    </row>
    <row r="14" spans="1:11" ht="15.5" x14ac:dyDescent="0.35">
      <c r="A14" s="49" t="s">
        <v>41</v>
      </c>
      <c r="B14" s="45"/>
      <c r="C14" s="41">
        <v>2</v>
      </c>
      <c r="D14" s="45"/>
      <c r="E14" s="48"/>
      <c r="I14" s="24" t="str">
        <v>Propipe+</v>
      </c>
    </row>
    <row r="15" spans="1:11" ht="15.5" x14ac:dyDescent="0.35">
      <c r="A15" s="49" t="s">
        <v>31</v>
      </c>
      <c r="B15" s="45"/>
      <c r="C15" s="41">
        <v>1</v>
      </c>
      <c r="D15" s="45"/>
      <c r="E15" s="48"/>
      <c r="I15" s="24" t="str">
        <v>Retrofit+</v>
      </c>
    </row>
    <row r="16" spans="1:11" ht="15.5" x14ac:dyDescent="0.35">
      <c r="A16" s="44"/>
      <c r="B16" s="45"/>
      <c r="C16" s="45"/>
      <c r="D16" s="45"/>
      <c r="E16" s="48"/>
      <c r="I16" s="24" t="str">
        <v>Tray+</v>
      </c>
    </row>
    <row r="17" spans="1:9" ht="15.5" x14ac:dyDescent="0.35">
      <c r="A17" s="59" t="s">
        <v>24</v>
      </c>
      <c r="B17" s="59"/>
      <c r="C17" s="59"/>
      <c r="D17" s="59"/>
      <c r="E17" s="71"/>
      <c r="I17" s="24" t="str">
        <v>Tray+ DSS-S2</v>
      </c>
    </row>
    <row r="18" spans="1:9" ht="84.5" customHeight="1" x14ac:dyDescent="0.35">
      <c r="A18" s="50" t="s">
        <v>25</v>
      </c>
      <c r="B18" s="50"/>
      <c r="C18" s="51">
        <f>IF(OR(C13="",C14="",C15="",C14=0,C15&gt;C14),"",C13*(C15/C14)*E8)</f>
        <v>51.916572931034494</v>
      </c>
      <c r="D18" s="68" t="s">
        <v>30</v>
      </c>
      <c r="E18" s="69"/>
    </row>
    <row r="19" spans="1:9" x14ac:dyDescent="0.35">
      <c r="A19" s="29"/>
      <c r="B19" s="29"/>
      <c r="C19" s="30"/>
      <c r="D19" s="29"/>
      <c r="E19" s="29"/>
    </row>
  </sheetData>
  <sheetProtection algorithmName="SHA-512" hashValue="xd+vDNnXdu+lADAqwrB5Mt+zr/pF043Q+UP2qXvGyo9vjAizvZX4kQoax8xhEmyMPZzedI2abzLL/pxQJ5m8mw==" saltValue="w/GqoWes8HZsuYM37LVaZg==" spinCount="100000" sheet="1" objects="1" scenarios="1"/>
  <mergeCells count="8">
    <mergeCell ref="D18:E18"/>
    <mergeCell ref="D13:E13"/>
    <mergeCell ref="A17:E17"/>
    <mergeCell ref="A1:E1"/>
    <mergeCell ref="A3:E3"/>
    <mergeCell ref="A10:E10"/>
    <mergeCell ref="A12:E12"/>
    <mergeCell ref="A6:E6"/>
  </mergeCells>
  <dataValidations count="2">
    <dataValidation type="list" allowBlank="1" showInputMessage="1" showErrorMessage="1" sqref="B8" xr:uid="{F1189E73-7EA2-44B0-A092-004EFB5141CD}">
      <formula1>_xlfn.ANCHORARRAY($H$2)</formula1>
    </dataValidation>
    <dataValidation type="list" allowBlank="1" showInputMessage="1" showErrorMessage="1" sqref="C8" xr:uid="{EF6A8B4E-E408-495F-925C-EC1D12591E8A}">
      <formula1>_xlfn.ANCHORARRAY($I$2)</formula1>
    </dataValidation>
  </dataValidations>
  <pageMargins left="0.7" right="0.7" top="0.75" bottom="0.75" header="0.3" footer="0.3"/>
  <pageSetup paperSize="9" scale="50" fitToHeight="0" orientation="portrait" r:id="rId1"/>
  <headerFooter scaleWithDoc="0" alignWithMargins="0">
    <oddHeader>&amp;C&amp;G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3B6C1D00-7879-4162-A3E7-7B7795893A4E}">
          <x14:formula1>
            <xm:f>Data!$B$4:$B$7</xm:f>
          </x14:formula1>
          <xm:sqref>C9</xm:sqref>
        </x14:dataValidation>
        <x14:dataValidation type="list" allowBlank="1" showInputMessage="1" showErrorMessage="1" xr:uid="{A2659872-3A89-4237-85F5-57E5E4BA3A1D}">
          <x14:formula1>
            <xm:f>Data!$C$6:$C$8</xm:f>
          </x14:formula1>
          <xm:sqref>A8:A9 B9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EA82-F15F-47DF-9DF8-9655C0934046}">
  <dimension ref="A1:C4"/>
  <sheetViews>
    <sheetView workbookViewId="0">
      <selection activeCell="G7" sqref="G7"/>
    </sheetView>
  </sheetViews>
  <sheetFormatPr defaultRowHeight="14.5" x14ac:dyDescent="0.35"/>
  <cols>
    <col min="1" max="1" width="16.08984375" customWidth="1"/>
    <col min="2" max="2" width="10.81640625" customWidth="1"/>
    <col min="3" max="3" width="20.90625" customWidth="1"/>
  </cols>
  <sheetData>
    <row r="1" spans="1:3" ht="15.5" x14ac:dyDescent="0.35">
      <c r="A1" s="54" t="s">
        <v>189</v>
      </c>
      <c r="B1" s="55"/>
      <c r="C1" s="55"/>
    </row>
    <row r="3" spans="1:3" x14ac:dyDescent="0.35">
      <c r="A3" s="17" t="s">
        <v>190</v>
      </c>
      <c r="B3" s="17" t="s">
        <v>191</v>
      </c>
      <c r="C3" s="17" t="s">
        <v>192</v>
      </c>
    </row>
    <row r="4" spans="1:3" x14ac:dyDescent="0.35">
      <c r="A4" s="53" t="s">
        <v>193</v>
      </c>
      <c r="B4" s="2">
        <v>1</v>
      </c>
      <c r="C4" s="2" t="s">
        <v>194</v>
      </c>
    </row>
  </sheetData>
  <sheetProtection algorithmName="SHA-512" hashValue="iGHMvjQ5ag0XJfH3PRPhFtx9cu5PmP6ZoRkhfF9uwdrbFm8OapvRGBiPfFszxH+4gMoawLvCvO7K/D8kd0WfCA==" saltValue="Hqy4fVwQiN6J/ZJAnXRAGA==" spinCount="100000" sheet="1" objects="1" scenarios="1"/>
  <mergeCells count="1">
    <mergeCell ref="A1:C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6974A-E4A9-4F32-8E6A-196C24207B69}">
  <dimension ref="A1:L112"/>
  <sheetViews>
    <sheetView topLeftCell="A48" zoomScale="76" zoomScaleNormal="76" workbookViewId="0">
      <selection activeCell="G11" sqref="G11"/>
    </sheetView>
  </sheetViews>
  <sheetFormatPr defaultRowHeight="14.5" x14ac:dyDescent="0.35"/>
  <cols>
    <col min="1" max="1" width="16.81640625" style="18" customWidth="1"/>
    <col min="2" max="2" width="18.1796875" style="18" customWidth="1"/>
    <col min="3" max="3" width="18" style="18" customWidth="1"/>
    <col min="4" max="4" width="18.453125" style="18" customWidth="1"/>
    <col min="5" max="5" width="30.453125" style="18" customWidth="1"/>
    <col min="6" max="7" width="17.453125" customWidth="1"/>
    <col min="10" max="10" width="23.26953125" customWidth="1"/>
    <col min="11" max="11" width="22.26953125" bestFit="1" customWidth="1"/>
  </cols>
  <sheetData>
    <row r="1" spans="1:8" x14ac:dyDescent="0.35">
      <c r="A1" s="17" t="s">
        <v>49</v>
      </c>
      <c r="B1" s="17" t="s">
        <v>50</v>
      </c>
      <c r="C1" s="17" t="s">
        <v>51</v>
      </c>
      <c r="D1" s="17" t="s">
        <v>52</v>
      </c>
      <c r="E1" s="17" t="s">
        <v>172</v>
      </c>
      <c r="F1" s="17"/>
      <c r="G1" s="17"/>
      <c r="H1" s="17"/>
    </row>
    <row r="2" spans="1:8" ht="24.65" customHeight="1" x14ac:dyDescent="0.35">
      <c r="A2" s="2">
        <v>80209</v>
      </c>
      <c r="B2" s="2" t="s">
        <v>170</v>
      </c>
      <c r="C2" s="2" t="s">
        <v>171</v>
      </c>
      <c r="D2" s="2">
        <v>0.98699999999999999</v>
      </c>
      <c r="E2" s="2">
        <v>5</v>
      </c>
      <c r="F2" s="21"/>
      <c r="G2" s="21"/>
    </row>
    <row r="3" spans="1:8" x14ac:dyDescent="0.35">
      <c r="A3" s="2">
        <v>80008</v>
      </c>
      <c r="B3" s="2" t="s">
        <v>146</v>
      </c>
      <c r="C3" s="2" t="s">
        <v>58</v>
      </c>
      <c r="D3" s="2">
        <v>0.93300000000000005</v>
      </c>
      <c r="E3" s="2">
        <v>34.299999999999997</v>
      </c>
      <c r="F3" s="21"/>
      <c r="G3" s="21"/>
    </row>
    <row r="4" spans="1:8" x14ac:dyDescent="0.35">
      <c r="A4" s="2">
        <v>80074</v>
      </c>
      <c r="B4" s="2" t="s">
        <v>126</v>
      </c>
      <c r="C4" s="2" t="s">
        <v>124</v>
      </c>
      <c r="D4" s="2">
        <v>0.97899999999999998</v>
      </c>
      <c r="E4" s="2">
        <v>33.200000000000003</v>
      </c>
      <c r="F4" s="21"/>
      <c r="G4" s="21"/>
    </row>
    <row r="5" spans="1:8" x14ac:dyDescent="0.35">
      <c r="A5" s="2">
        <v>80034</v>
      </c>
      <c r="B5" s="2" t="s">
        <v>146</v>
      </c>
      <c r="C5" s="2" t="s">
        <v>84</v>
      </c>
      <c r="D5" s="2">
        <v>0.92900000000000005</v>
      </c>
      <c r="E5" s="2">
        <v>36.200000000000003</v>
      </c>
      <c r="F5" s="21"/>
      <c r="G5" s="21"/>
    </row>
    <row r="6" spans="1:8" x14ac:dyDescent="0.35">
      <c r="A6" s="2">
        <v>80048</v>
      </c>
      <c r="B6" s="2" t="s">
        <v>146</v>
      </c>
      <c r="C6" s="2" t="s">
        <v>98</v>
      </c>
      <c r="D6" s="2">
        <v>0.89800000000000002</v>
      </c>
      <c r="E6" s="2">
        <v>38.1</v>
      </c>
      <c r="F6" s="21"/>
      <c r="G6" s="21"/>
    </row>
    <row r="7" spans="1:8" x14ac:dyDescent="0.35">
      <c r="A7" s="2">
        <v>80100</v>
      </c>
      <c r="B7" s="2" t="s">
        <v>129</v>
      </c>
      <c r="C7" s="2" t="s">
        <v>130</v>
      </c>
      <c r="D7" s="2">
        <v>0.98</v>
      </c>
      <c r="E7" s="2">
        <v>38.9</v>
      </c>
      <c r="F7" s="21"/>
      <c r="G7" s="21"/>
    </row>
    <row r="8" spans="1:8" x14ac:dyDescent="0.35">
      <c r="A8" s="2">
        <v>80057</v>
      </c>
      <c r="B8" s="2" t="s">
        <v>146</v>
      </c>
      <c r="C8" s="2" t="s">
        <v>107</v>
      </c>
      <c r="D8" s="2">
        <v>0.89600000000000002</v>
      </c>
      <c r="E8" s="2">
        <v>44.2</v>
      </c>
      <c r="F8" s="21"/>
      <c r="G8" s="21"/>
    </row>
    <row r="9" spans="1:8" x14ac:dyDescent="0.35">
      <c r="A9" s="2">
        <v>80021</v>
      </c>
      <c r="B9" s="2" t="s">
        <v>146</v>
      </c>
      <c r="C9" s="2" t="s">
        <v>71</v>
      </c>
      <c r="D9" s="2">
        <v>0.93600000000000005</v>
      </c>
      <c r="E9" s="2">
        <v>42.8</v>
      </c>
      <c r="F9" s="21"/>
      <c r="G9" s="21"/>
    </row>
    <row r="10" spans="1:8" x14ac:dyDescent="0.35">
      <c r="A10" s="2">
        <v>80123</v>
      </c>
      <c r="B10" s="2" t="s">
        <v>131</v>
      </c>
      <c r="C10" s="2" t="s">
        <v>137</v>
      </c>
      <c r="D10" s="2">
        <v>0.92900000000000005</v>
      </c>
      <c r="E10" s="2">
        <v>43.9</v>
      </c>
      <c r="F10" s="21"/>
      <c r="G10" s="21"/>
    </row>
    <row r="11" spans="1:8" x14ac:dyDescent="0.35">
      <c r="A11" s="2">
        <v>80122</v>
      </c>
      <c r="B11" s="2" t="s">
        <v>131</v>
      </c>
      <c r="C11" s="2" t="s">
        <v>136</v>
      </c>
      <c r="D11" s="2">
        <v>0.93300000000000005</v>
      </c>
      <c r="E11" s="2">
        <v>43.9</v>
      </c>
      <c r="F11" s="21"/>
      <c r="G11" s="21"/>
    </row>
    <row r="12" spans="1:8" x14ac:dyDescent="0.35">
      <c r="A12" s="2">
        <v>80129</v>
      </c>
      <c r="B12" s="2" t="s">
        <v>53</v>
      </c>
      <c r="C12" s="2" t="s">
        <v>139</v>
      </c>
      <c r="D12" s="2">
        <v>0.98399999999999999</v>
      </c>
      <c r="E12" s="2">
        <v>41.9</v>
      </c>
      <c r="F12" s="21"/>
      <c r="G12" s="21"/>
    </row>
    <row r="13" spans="1:8" x14ac:dyDescent="0.35">
      <c r="A13" s="2">
        <v>80009</v>
      </c>
      <c r="B13" s="2" t="s">
        <v>146</v>
      </c>
      <c r="C13" s="2" t="s">
        <v>59</v>
      </c>
      <c r="D13" s="2">
        <v>0.93600000000000005</v>
      </c>
      <c r="E13" s="2">
        <v>44.1</v>
      </c>
      <c r="F13" s="21"/>
      <c r="G13" s="21"/>
    </row>
    <row r="14" spans="1:8" x14ac:dyDescent="0.35">
      <c r="A14" s="2">
        <v>80049</v>
      </c>
      <c r="B14" s="2" t="s">
        <v>146</v>
      </c>
      <c r="C14" s="2" t="s">
        <v>99</v>
      </c>
      <c r="D14" s="2">
        <v>0.90300000000000002</v>
      </c>
      <c r="E14" s="2">
        <v>46.4</v>
      </c>
      <c r="F14" s="21"/>
      <c r="G14" s="21"/>
    </row>
    <row r="15" spans="1:8" x14ac:dyDescent="0.35">
      <c r="A15" s="2">
        <v>80164</v>
      </c>
      <c r="B15" s="2" t="s">
        <v>129</v>
      </c>
      <c r="C15" s="2" t="s">
        <v>153</v>
      </c>
      <c r="D15" s="2">
        <v>0.97899999999999998</v>
      </c>
      <c r="E15" s="2">
        <v>43.7</v>
      </c>
      <c r="F15" s="21"/>
      <c r="G15" s="21"/>
    </row>
    <row r="16" spans="1:8" x14ac:dyDescent="0.35">
      <c r="A16" s="2">
        <v>80173</v>
      </c>
      <c r="B16" s="2" t="s">
        <v>156</v>
      </c>
      <c r="C16" s="2" t="s">
        <v>157</v>
      </c>
      <c r="D16" s="2">
        <v>0.97899999999999998</v>
      </c>
      <c r="E16" s="2">
        <v>43.7</v>
      </c>
      <c r="F16" s="21"/>
      <c r="G16" s="21"/>
    </row>
    <row r="17" spans="1:8" x14ac:dyDescent="0.35">
      <c r="A17" s="2">
        <v>80010</v>
      </c>
      <c r="B17" s="2" t="s">
        <v>146</v>
      </c>
      <c r="C17" s="2" t="s">
        <v>60</v>
      </c>
      <c r="D17" s="2">
        <v>0.93300000000000005</v>
      </c>
      <c r="E17" s="2">
        <v>47.7</v>
      </c>
      <c r="F17" s="21"/>
      <c r="G17" s="21"/>
    </row>
    <row r="18" spans="1:8" x14ac:dyDescent="0.35">
      <c r="A18" s="2">
        <v>80035</v>
      </c>
      <c r="B18" s="2" t="s">
        <v>146</v>
      </c>
      <c r="C18" s="2" t="s">
        <v>85</v>
      </c>
      <c r="D18" s="2">
        <v>0.93200000000000005</v>
      </c>
      <c r="E18" s="2">
        <v>48.5</v>
      </c>
      <c r="F18" s="21"/>
      <c r="G18" s="21"/>
    </row>
    <row r="19" spans="1:8" x14ac:dyDescent="0.35">
      <c r="A19" s="2">
        <v>80058</v>
      </c>
      <c r="B19" s="2" t="s">
        <v>146</v>
      </c>
      <c r="C19" s="2" t="s">
        <v>108</v>
      </c>
      <c r="D19" s="2">
        <v>0.89500000000000002</v>
      </c>
      <c r="E19" s="2">
        <v>50.8</v>
      </c>
      <c r="F19" s="21"/>
      <c r="G19" s="21"/>
    </row>
    <row r="20" spans="1:8" x14ac:dyDescent="0.35">
      <c r="A20" s="2">
        <v>80022</v>
      </c>
      <c r="B20" s="2" t="s">
        <v>146</v>
      </c>
      <c r="C20" s="2" t="s">
        <v>72</v>
      </c>
      <c r="D20" s="2">
        <v>0.93300000000000005</v>
      </c>
      <c r="E20" s="2">
        <v>49.2</v>
      </c>
      <c r="F20" s="21"/>
      <c r="G20" s="21"/>
    </row>
    <row r="21" spans="1:8" x14ac:dyDescent="0.35">
      <c r="A21" s="2">
        <v>80165</v>
      </c>
      <c r="B21" s="2" t="s">
        <v>129</v>
      </c>
      <c r="C21" s="2" t="s">
        <v>154</v>
      </c>
      <c r="D21" s="2">
        <v>0.98299999999999998</v>
      </c>
      <c r="E21" s="2">
        <v>49.4</v>
      </c>
      <c r="F21" s="21"/>
      <c r="G21" s="21"/>
    </row>
    <row r="22" spans="1:8" x14ac:dyDescent="0.35">
      <c r="A22" s="2">
        <v>80155</v>
      </c>
      <c r="B22" s="2" t="s">
        <v>146</v>
      </c>
      <c r="C22" s="2" t="s">
        <v>150</v>
      </c>
      <c r="D22" s="2">
        <v>0.95099999999999996</v>
      </c>
      <c r="E22" s="2">
        <v>51.1</v>
      </c>
      <c r="F22" s="21"/>
      <c r="G22" s="21"/>
    </row>
    <row r="23" spans="1:8" x14ac:dyDescent="0.35">
      <c r="A23" s="2">
        <v>80011</v>
      </c>
      <c r="B23" s="2" t="s">
        <v>146</v>
      </c>
      <c r="C23" s="2" t="s">
        <v>61</v>
      </c>
      <c r="D23" s="2">
        <v>0.93300000000000005</v>
      </c>
      <c r="E23" s="2">
        <v>53.6</v>
      </c>
      <c r="F23" s="21"/>
      <c r="G23" s="21"/>
    </row>
    <row r="24" spans="1:8" x14ac:dyDescent="0.35">
      <c r="A24" s="2">
        <v>80012</v>
      </c>
      <c r="B24" s="2" t="s">
        <v>146</v>
      </c>
      <c r="C24" s="2" t="s">
        <v>62</v>
      </c>
      <c r="D24" s="2">
        <v>0.92800000000000005</v>
      </c>
      <c r="E24" s="2">
        <v>54.2</v>
      </c>
      <c r="F24" s="21"/>
      <c r="G24" s="21"/>
    </row>
    <row r="25" spans="1:8" x14ac:dyDescent="0.35">
      <c r="A25" s="2">
        <v>80206</v>
      </c>
      <c r="B25" s="2" t="s">
        <v>126</v>
      </c>
      <c r="C25" s="2" t="s">
        <v>169</v>
      </c>
      <c r="D25" s="2">
        <v>0.93799999999999994</v>
      </c>
      <c r="E25" s="2">
        <v>53.9</v>
      </c>
      <c r="F25" s="21"/>
      <c r="G25" s="22"/>
      <c r="H25" s="23"/>
    </row>
    <row r="26" spans="1:8" x14ac:dyDescent="0.35">
      <c r="A26" s="2">
        <v>80059</v>
      </c>
      <c r="B26" s="2" t="s">
        <v>146</v>
      </c>
      <c r="C26" s="2" t="s">
        <v>109</v>
      </c>
      <c r="D26" s="2">
        <v>0.89400000000000002</v>
      </c>
      <c r="E26" s="2">
        <v>56.8</v>
      </c>
      <c r="F26" s="21"/>
      <c r="G26" s="21"/>
    </row>
    <row r="27" spans="1:8" x14ac:dyDescent="0.35">
      <c r="A27" s="2">
        <v>80023</v>
      </c>
      <c r="B27" s="2" t="s">
        <v>146</v>
      </c>
      <c r="C27" s="2" t="s">
        <v>73</v>
      </c>
      <c r="D27" s="2">
        <v>0.93500000000000005</v>
      </c>
      <c r="E27" s="2">
        <v>54.9</v>
      </c>
      <c r="F27" s="21"/>
      <c r="G27" s="21"/>
    </row>
    <row r="28" spans="1:8" x14ac:dyDescent="0.35">
      <c r="A28" s="2">
        <v>80050</v>
      </c>
      <c r="B28" s="2" t="s">
        <v>146</v>
      </c>
      <c r="C28" s="2" t="s">
        <v>100</v>
      </c>
      <c r="D28" s="2">
        <v>0.90300000000000002</v>
      </c>
      <c r="E28" s="2">
        <v>57.5</v>
      </c>
      <c r="F28" s="21"/>
      <c r="G28" s="21"/>
    </row>
    <row r="29" spans="1:8" x14ac:dyDescent="0.35">
      <c r="A29" s="2">
        <v>80060</v>
      </c>
      <c r="B29" s="2" t="s">
        <v>146</v>
      </c>
      <c r="C29" s="2" t="s">
        <v>110</v>
      </c>
      <c r="D29" s="2">
        <v>0.88900000000000001</v>
      </c>
      <c r="E29" s="2">
        <v>59.2</v>
      </c>
      <c r="F29" s="21"/>
      <c r="G29" s="21"/>
    </row>
    <row r="30" spans="1:8" x14ac:dyDescent="0.35">
      <c r="A30" s="2">
        <v>80036</v>
      </c>
      <c r="B30" s="2" t="s">
        <v>146</v>
      </c>
      <c r="C30" s="2" t="s">
        <v>86</v>
      </c>
      <c r="D30" s="2">
        <v>0.93</v>
      </c>
      <c r="E30" s="2">
        <v>57.2</v>
      </c>
      <c r="F30" s="21"/>
      <c r="G30" s="21"/>
    </row>
    <row r="31" spans="1:8" x14ac:dyDescent="0.35">
      <c r="A31" s="2">
        <v>80013</v>
      </c>
      <c r="B31" s="2" t="s">
        <v>146</v>
      </c>
      <c r="C31" s="2" t="s">
        <v>63</v>
      </c>
      <c r="D31" s="2">
        <v>0.92600000000000005</v>
      </c>
      <c r="E31" s="2">
        <v>58.1</v>
      </c>
      <c r="F31" s="21"/>
      <c r="G31" s="21"/>
    </row>
    <row r="32" spans="1:8" x14ac:dyDescent="0.35">
      <c r="A32" s="2">
        <v>80130</v>
      </c>
      <c r="B32" s="2" t="s">
        <v>53</v>
      </c>
      <c r="C32" s="2" t="s">
        <v>140</v>
      </c>
      <c r="D32" s="2">
        <v>0.98399999999999999</v>
      </c>
      <c r="E32" s="2">
        <v>55.1</v>
      </c>
      <c r="F32" s="21"/>
      <c r="G32" s="21"/>
    </row>
    <row r="33" spans="1:7" x14ac:dyDescent="0.35">
      <c r="A33" s="2">
        <v>80152</v>
      </c>
      <c r="B33" s="2" t="s">
        <v>146</v>
      </c>
      <c r="C33" s="2" t="s">
        <v>147</v>
      </c>
      <c r="D33" s="2">
        <v>0.95299999999999996</v>
      </c>
      <c r="E33" s="2">
        <v>56.9</v>
      </c>
      <c r="F33" s="21"/>
      <c r="G33" s="21"/>
    </row>
    <row r="34" spans="1:7" x14ac:dyDescent="0.35">
      <c r="A34" s="2">
        <v>80108</v>
      </c>
      <c r="B34" s="2" t="s">
        <v>126</v>
      </c>
      <c r="C34" s="2" t="s">
        <v>132</v>
      </c>
      <c r="D34" s="2">
        <v>0.97799999999999998</v>
      </c>
      <c r="E34" s="2">
        <v>56.4</v>
      </c>
      <c r="F34" s="21"/>
      <c r="G34" s="21"/>
    </row>
    <row r="35" spans="1:7" x14ac:dyDescent="0.35">
      <c r="A35" s="2">
        <v>80039</v>
      </c>
      <c r="B35" s="2" t="s">
        <v>146</v>
      </c>
      <c r="C35" s="2" t="s">
        <v>89</v>
      </c>
      <c r="D35" s="2">
        <v>0.90900000000000003</v>
      </c>
      <c r="E35" s="2">
        <v>60.7</v>
      </c>
      <c r="F35" s="21"/>
      <c r="G35" s="21"/>
    </row>
    <row r="36" spans="1:7" x14ac:dyDescent="0.35">
      <c r="A36" s="2">
        <v>80024</v>
      </c>
      <c r="B36" s="2" t="s">
        <v>146</v>
      </c>
      <c r="C36" s="2" t="s">
        <v>74</v>
      </c>
      <c r="D36" s="2">
        <v>0.93300000000000005</v>
      </c>
      <c r="E36" s="2">
        <v>59.3</v>
      </c>
      <c r="F36" s="21"/>
      <c r="G36" s="21"/>
    </row>
    <row r="37" spans="1:7" x14ac:dyDescent="0.35">
      <c r="A37" s="2">
        <v>80037</v>
      </c>
      <c r="B37" s="2" t="s">
        <v>146</v>
      </c>
      <c r="C37" s="2" t="s">
        <v>87</v>
      </c>
      <c r="D37" s="2">
        <v>0.92600000000000005</v>
      </c>
      <c r="E37" s="2">
        <v>60.4</v>
      </c>
      <c r="F37" s="21"/>
      <c r="G37" s="21"/>
    </row>
    <row r="38" spans="1:7" x14ac:dyDescent="0.35">
      <c r="A38" s="2">
        <v>80051</v>
      </c>
      <c r="B38" s="2" t="s">
        <v>146</v>
      </c>
      <c r="C38" s="2" t="s">
        <v>101</v>
      </c>
      <c r="D38" s="2">
        <v>0.89800000000000002</v>
      </c>
      <c r="E38" s="2">
        <v>63</v>
      </c>
      <c r="F38" s="21"/>
      <c r="G38" s="21"/>
    </row>
    <row r="39" spans="1:7" x14ac:dyDescent="0.35">
      <c r="A39" s="2">
        <v>80061</v>
      </c>
      <c r="B39" s="2" t="s">
        <v>146</v>
      </c>
      <c r="C39" s="2" t="s">
        <v>111</v>
      </c>
      <c r="D39" s="2">
        <v>0.89100000000000001</v>
      </c>
      <c r="E39" s="2">
        <v>65</v>
      </c>
      <c r="F39" s="21"/>
      <c r="G39" s="21"/>
    </row>
    <row r="40" spans="1:7" x14ac:dyDescent="0.35">
      <c r="A40" s="2">
        <v>80138</v>
      </c>
      <c r="B40" s="2" t="s">
        <v>126</v>
      </c>
      <c r="C40" s="2" t="s">
        <v>142</v>
      </c>
      <c r="D40" s="2">
        <v>0.97399999999999998</v>
      </c>
      <c r="E40" s="2">
        <v>59.9</v>
      </c>
      <c r="F40" s="21"/>
      <c r="G40" s="21"/>
    </row>
    <row r="41" spans="1:7" x14ac:dyDescent="0.35">
      <c r="A41" s="2">
        <v>80052</v>
      </c>
      <c r="B41" s="2" t="s">
        <v>146</v>
      </c>
      <c r="C41" s="2" t="s">
        <v>102</v>
      </c>
      <c r="D41" s="2">
        <v>0.89</v>
      </c>
      <c r="E41" s="2">
        <v>65.599999999999994</v>
      </c>
      <c r="F41" s="21"/>
      <c r="G41" s="21"/>
    </row>
    <row r="42" spans="1:7" x14ac:dyDescent="0.35">
      <c r="A42" s="2">
        <v>80062</v>
      </c>
      <c r="B42" s="2" t="s">
        <v>146</v>
      </c>
      <c r="C42" s="2" t="s">
        <v>112</v>
      </c>
      <c r="D42" s="2">
        <v>0.88500000000000001</v>
      </c>
      <c r="E42" s="2">
        <v>66.099999999999994</v>
      </c>
      <c r="F42" s="21"/>
      <c r="G42" s="21"/>
    </row>
    <row r="43" spans="1:7" x14ac:dyDescent="0.35">
      <c r="A43" s="2">
        <v>80014</v>
      </c>
      <c r="B43" s="2" t="s">
        <v>146</v>
      </c>
      <c r="C43" s="2" t="s">
        <v>64</v>
      </c>
      <c r="D43" s="2">
        <v>0.92900000000000005</v>
      </c>
      <c r="E43" s="2">
        <v>63.3</v>
      </c>
      <c r="F43" s="21"/>
      <c r="G43" s="21"/>
    </row>
    <row r="44" spans="1:7" x14ac:dyDescent="0.35">
      <c r="A44" s="2">
        <v>80025</v>
      </c>
      <c r="B44" s="2" t="s">
        <v>146</v>
      </c>
      <c r="C44" s="2" t="s">
        <v>75</v>
      </c>
      <c r="D44" s="2">
        <v>0.93200000000000005</v>
      </c>
      <c r="E44" s="2">
        <v>63.6</v>
      </c>
      <c r="F44" s="21"/>
      <c r="G44" s="21"/>
    </row>
    <row r="45" spans="1:7" x14ac:dyDescent="0.35">
      <c r="A45" s="2">
        <v>80075</v>
      </c>
      <c r="B45" s="2" t="s">
        <v>126</v>
      </c>
      <c r="C45" s="2" t="s">
        <v>125</v>
      </c>
      <c r="D45" s="2">
        <v>0.96799999999999997</v>
      </c>
      <c r="E45" s="2">
        <v>61.4</v>
      </c>
      <c r="F45" s="21"/>
      <c r="G45" s="21"/>
    </row>
    <row r="46" spans="1:7" x14ac:dyDescent="0.35">
      <c r="A46" s="2">
        <v>80015</v>
      </c>
      <c r="B46" s="2" t="s">
        <v>146</v>
      </c>
      <c r="C46" s="2" t="s">
        <v>65</v>
      </c>
      <c r="D46" s="2">
        <v>0.92700000000000005</v>
      </c>
      <c r="E46" s="2">
        <v>64.2</v>
      </c>
      <c r="F46" s="21"/>
      <c r="G46" s="21"/>
    </row>
    <row r="47" spans="1:7" x14ac:dyDescent="0.35">
      <c r="A47" s="2">
        <v>80038</v>
      </c>
      <c r="B47" s="2" t="s">
        <v>146</v>
      </c>
      <c r="C47" s="2" t="s">
        <v>88</v>
      </c>
      <c r="D47" s="2">
        <v>0.92200000000000004</v>
      </c>
      <c r="E47" s="2">
        <v>64.599999999999994</v>
      </c>
      <c r="F47" s="21"/>
      <c r="G47" s="21"/>
    </row>
    <row r="48" spans="1:7" x14ac:dyDescent="0.35">
      <c r="A48" s="2">
        <v>80063</v>
      </c>
      <c r="B48" s="2" t="s">
        <v>146</v>
      </c>
      <c r="C48" s="2" t="s">
        <v>113</v>
      </c>
      <c r="D48" s="2">
        <v>0.88100000000000001</v>
      </c>
      <c r="E48" s="2">
        <v>68</v>
      </c>
      <c r="F48" s="21"/>
      <c r="G48" s="21"/>
    </row>
    <row r="49" spans="1:8" x14ac:dyDescent="0.35">
      <c r="A49" s="2">
        <v>80006</v>
      </c>
      <c r="B49" s="2" t="s">
        <v>55</v>
      </c>
      <c r="C49" s="2" t="s">
        <v>56</v>
      </c>
      <c r="D49" s="2">
        <v>0.96</v>
      </c>
      <c r="E49" s="2">
        <v>62.5</v>
      </c>
      <c r="F49" s="21"/>
      <c r="G49" s="21"/>
    </row>
    <row r="50" spans="1:8" x14ac:dyDescent="0.35">
      <c r="A50" s="2">
        <v>80026</v>
      </c>
      <c r="B50" s="2" t="s">
        <v>146</v>
      </c>
      <c r="C50" s="2" t="s">
        <v>76</v>
      </c>
      <c r="D50" s="2">
        <v>0.92500000000000004</v>
      </c>
      <c r="E50" s="2">
        <v>65.3</v>
      </c>
      <c r="F50" s="21"/>
      <c r="G50" s="21"/>
    </row>
    <row r="51" spans="1:8" x14ac:dyDescent="0.35">
      <c r="A51" s="2">
        <v>80137</v>
      </c>
      <c r="B51" s="2" t="s">
        <v>126</v>
      </c>
      <c r="C51" s="2" t="s">
        <v>141</v>
      </c>
      <c r="D51" s="2">
        <v>0.97199999999999998</v>
      </c>
      <c r="E51" s="2">
        <v>63</v>
      </c>
      <c r="F51" s="21"/>
      <c r="G51" s="22"/>
      <c r="H51" s="23"/>
    </row>
    <row r="52" spans="1:8" x14ac:dyDescent="0.35">
      <c r="A52" s="2">
        <v>80156</v>
      </c>
      <c r="B52" s="2" t="s">
        <v>146</v>
      </c>
      <c r="C52" s="2" t="s">
        <v>151</v>
      </c>
      <c r="D52" s="2">
        <v>0.94799999999999995</v>
      </c>
      <c r="E52" s="2">
        <v>65.400000000000006</v>
      </c>
      <c r="F52" s="21"/>
      <c r="G52" s="21"/>
    </row>
    <row r="53" spans="1:8" x14ac:dyDescent="0.35">
      <c r="A53" s="2">
        <v>80053</v>
      </c>
      <c r="B53" s="2" t="s">
        <v>146</v>
      </c>
      <c r="C53" s="2" t="s">
        <v>103</v>
      </c>
      <c r="D53" s="2">
        <v>0.88800000000000001</v>
      </c>
      <c r="E53" s="2">
        <v>70.8</v>
      </c>
      <c r="F53" s="21"/>
      <c r="G53" s="21"/>
    </row>
    <row r="54" spans="1:8" x14ac:dyDescent="0.35">
      <c r="A54" s="2">
        <v>80091</v>
      </c>
      <c r="B54" s="2" t="s">
        <v>126</v>
      </c>
      <c r="C54" s="2" t="s">
        <v>128</v>
      </c>
      <c r="D54" s="2">
        <v>0.97899999999999998</v>
      </c>
      <c r="E54" s="2">
        <v>64.7</v>
      </c>
      <c r="F54" s="21"/>
      <c r="G54" s="21"/>
    </row>
    <row r="55" spans="1:8" x14ac:dyDescent="0.35">
      <c r="A55" s="2">
        <v>80016</v>
      </c>
      <c r="B55" s="2" t="s">
        <v>146</v>
      </c>
      <c r="C55" s="2" t="s">
        <v>66</v>
      </c>
      <c r="D55" s="2">
        <v>0.92500000000000004</v>
      </c>
      <c r="E55" s="2">
        <v>68.900000000000006</v>
      </c>
      <c r="F55" s="21"/>
      <c r="G55" s="21"/>
    </row>
    <row r="56" spans="1:8" x14ac:dyDescent="0.35">
      <c r="A56" s="2">
        <v>80040</v>
      </c>
      <c r="B56" s="2" t="s">
        <v>146</v>
      </c>
      <c r="C56" s="2" t="s">
        <v>90</v>
      </c>
      <c r="D56" s="2">
        <v>0.91500000000000004</v>
      </c>
      <c r="E56" s="2">
        <v>70</v>
      </c>
      <c r="F56" s="21"/>
      <c r="G56" s="21"/>
    </row>
    <row r="57" spans="1:8" x14ac:dyDescent="0.35">
      <c r="A57" s="2">
        <v>80200</v>
      </c>
      <c r="B57" s="2" t="s">
        <v>53</v>
      </c>
      <c r="C57" s="2" t="s">
        <v>167</v>
      </c>
      <c r="D57" s="2">
        <v>0.97799999999999998</v>
      </c>
      <c r="E57" s="2">
        <v>65.900000000000006</v>
      </c>
      <c r="F57" s="21"/>
      <c r="G57" s="21"/>
    </row>
    <row r="58" spans="1:8" x14ac:dyDescent="0.35">
      <c r="A58" s="2">
        <v>80027</v>
      </c>
      <c r="B58" s="2" t="s">
        <v>146</v>
      </c>
      <c r="C58" s="2" t="s">
        <v>77</v>
      </c>
      <c r="D58" s="2">
        <v>0.92700000000000005</v>
      </c>
      <c r="E58" s="2">
        <v>69.8</v>
      </c>
      <c r="F58" s="21"/>
      <c r="G58" s="21"/>
    </row>
    <row r="59" spans="1:8" x14ac:dyDescent="0.35">
      <c r="A59" s="2">
        <v>80028</v>
      </c>
      <c r="B59" s="2" t="s">
        <v>146</v>
      </c>
      <c r="C59" s="2" t="s">
        <v>78</v>
      </c>
      <c r="D59" s="2">
        <v>0.92100000000000004</v>
      </c>
      <c r="E59" s="2">
        <v>70.599999999999994</v>
      </c>
      <c r="F59" s="21"/>
      <c r="G59" s="21"/>
    </row>
    <row r="60" spans="1:8" x14ac:dyDescent="0.35">
      <c r="A60" s="2">
        <v>80194</v>
      </c>
      <c r="B60" s="2" t="s">
        <v>129</v>
      </c>
      <c r="C60" s="2" t="s">
        <v>165</v>
      </c>
      <c r="D60" s="2">
        <v>0.98699999999999999</v>
      </c>
      <c r="E60" s="2">
        <v>65.900000000000006</v>
      </c>
      <c r="F60" s="21"/>
      <c r="G60" s="21"/>
    </row>
    <row r="61" spans="1:8" x14ac:dyDescent="0.35">
      <c r="A61" s="2">
        <v>80054</v>
      </c>
      <c r="B61" s="2" t="s">
        <v>146</v>
      </c>
      <c r="C61" s="2" t="s">
        <v>104</v>
      </c>
      <c r="D61" s="2">
        <v>0.88300000000000001</v>
      </c>
      <c r="E61" s="2">
        <v>74.2</v>
      </c>
      <c r="F61" s="21"/>
      <c r="G61" s="21"/>
    </row>
    <row r="62" spans="1:8" x14ac:dyDescent="0.35">
      <c r="A62" s="2">
        <v>80071</v>
      </c>
      <c r="B62" s="2" t="s">
        <v>126</v>
      </c>
      <c r="C62" s="2" t="s">
        <v>121</v>
      </c>
      <c r="D62" s="2">
        <v>0.97499999999999998</v>
      </c>
      <c r="E62" s="2">
        <v>67.2</v>
      </c>
      <c r="F62" s="21"/>
      <c r="G62" s="21"/>
    </row>
    <row r="63" spans="1:8" x14ac:dyDescent="0.35">
      <c r="A63" s="2">
        <v>80017</v>
      </c>
      <c r="B63" s="2" t="s">
        <v>146</v>
      </c>
      <c r="C63" s="2" t="s">
        <v>67</v>
      </c>
      <c r="D63" s="2">
        <v>0.92100000000000004</v>
      </c>
      <c r="E63" s="2">
        <v>71.3</v>
      </c>
      <c r="F63" s="21"/>
      <c r="G63" s="21"/>
    </row>
    <row r="64" spans="1:8" x14ac:dyDescent="0.35">
      <c r="A64" s="2">
        <v>80065</v>
      </c>
      <c r="B64" s="2" t="s">
        <v>146</v>
      </c>
      <c r="C64" s="2" t="s">
        <v>115</v>
      </c>
      <c r="D64" s="2">
        <v>0.879</v>
      </c>
      <c r="E64" s="2">
        <v>74.900000000000006</v>
      </c>
      <c r="F64" s="21"/>
      <c r="G64" s="21"/>
    </row>
    <row r="65" spans="1:12" x14ac:dyDescent="0.35">
      <c r="A65" s="2">
        <v>80064</v>
      </c>
      <c r="B65" s="2" t="s">
        <v>146</v>
      </c>
      <c r="C65" s="2" t="s">
        <v>114</v>
      </c>
      <c r="D65" s="2">
        <v>0.88500000000000001</v>
      </c>
      <c r="E65" s="2">
        <v>74.400000000000006</v>
      </c>
      <c r="F65" s="21"/>
      <c r="G65" s="21"/>
    </row>
    <row r="66" spans="1:12" x14ac:dyDescent="0.35">
      <c r="A66" s="2">
        <v>80153</v>
      </c>
      <c r="B66" s="2" t="s">
        <v>146</v>
      </c>
      <c r="C66" s="2" t="s">
        <v>148</v>
      </c>
      <c r="D66" s="2">
        <v>0.95</v>
      </c>
      <c r="E66" s="2">
        <v>69.400000000000006</v>
      </c>
      <c r="F66" s="21"/>
      <c r="G66" s="21"/>
    </row>
    <row r="67" spans="1:12" x14ac:dyDescent="0.35">
      <c r="A67" s="2">
        <v>80067</v>
      </c>
      <c r="B67" s="2" t="s">
        <v>146</v>
      </c>
      <c r="C67" s="2" t="s">
        <v>117</v>
      </c>
      <c r="D67" s="2">
        <v>0.87</v>
      </c>
      <c r="E67" s="2">
        <v>76.3</v>
      </c>
      <c r="F67" s="21"/>
      <c r="G67" s="21"/>
    </row>
    <row r="68" spans="1:12" x14ac:dyDescent="0.35">
      <c r="A68" s="2">
        <v>80055</v>
      </c>
      <c r="B68" s="2" t="s">
        <v>146</v>
      </c>
      <c r="C68" s="2" t="s">
        <v>105</v>
      </c>
      <c r="D68" s="2">
        <v>0.877</v>
      </c>
      <c r="E68" s="2">
        <v>76</v>
      </c>
      <c r="F68" s="21"/>
      <c r="G68" s="21"/>
      <c r="J68" s="2"/>
      <c r="K68" s="2"/>
      <c r="L68" s="4"/>
    </row>
    <row r="69" spans="1:12" x14ac:dyDescent="0.35">
      <c r="A69" s="2">
        <v>80041</v>
      </c>
      <c r="B69" s="2" t="s">
        <v>146</v>
      </c>
      <c r="C69" s="2" t="s">
        <v>91</v>
      </c>
      <c r="D69" s="2">
        <v>0.91400000000000003</v>
      </c>
      <c r="E69" s="2">
        <v>73.900000000000006</v>
      </c>
      <c r="F69" s="21"/>
      <c r="G69" s="21"/>
      <c r="J69" s="2"/>
      <c r="K69" s="2"/>
      <c r="L69" s="4"/>
    </row>
    <row r="70" spans="1:12" x14ac:dyDescent="0.35">
      <c r="A70" s="2">
        <v>80066</v>
      </c>
      <c r="B70" s="2" t="s">
        <v>146</v>
      </c>
      <c r="C70" s="2" t="s">
        <v>116</v>
      </c>
      <c r="D70" s="2">
        <v>0.878</v>
      </c>
      <c r="E70" s="2">
        <v>77</v>
      </c>
      <c r="F70" s="21"/>
      <c r="G70" s="21"/>
      <c r="J70" s="2"/>
      <c r="K70" s="2"/>
      <c r="L70" s="4"/>
    </row>
    <row r="71" spans="1:12" x14ac:dyDescent="0.35">
      <c r="A71" s="2">
        <v>80068</v>
      </c>
      <c r="B71" s="2" t="s">
        <v>146</v>
      </c>
      <c r="C71" s="2" t="s">
        <v>118</v>
      </c>
      <c r="D71" s="2">
        <v>0.86799999999999999</v>
      </c>
      <c r="E71" s="2">
        <v>77.900000000000006</v>
      </c>
      <c r="F71" s="21"/>
      <c r="G71" s="21"/>
      <c r="J71" s="2"/>
      <c r="K71" s="2"/>
      <c r="L71" s="5"/>
    </row>
    <row r="72" spans="1:12" x14ac:dyDescent="0.35">
      <c r="A72" s="2">
        <v>80109</v>
      </c>
      <c r="B72" s="2" t="s">
        <v>126</v>
      </c>
      <c r="C72" s="2" t="s">
        <v>133</v>
      </c>
      <c r="D72" s="2">
        <v>0.97199999999999998</v>
      </c>
      <c r="E72" s="2">
        <v>70.099999999999994</v>
      </c>
      <c r="F72" s="21"/>
      <c r="G72" s="21"/>
      <c r="J72" s="2"/>
      <c r="K72" s="2"/>
      <c r="L72" s="4"/>
    </row>
    <row r="73" spans="1:12" x14ac:dyDescent="0.35">
      <c r="A73" s="2">
        <v>80029</v>
      </c>
      <c r="B73" s="2" t="s">
        <v>146</v>
      </c>
      <c r="C73" s="2" t="s">
        <v>79</v>
      </c>
      <c r="D73" s="2">
        <v>0.92200000000000004</v>
      </c>
      <c r="E73" s="2">
        <v>74</v>
      </c>
      <c r="F73" s="21"/>
      <c r="G73" s="21"/>
      <c r="J73" s="2"/>
      <c r="K73" s="2"/>
      <c r="L73" s="4"/>
    </row>
    <row r="74" spans="1:12" x14ac:dyDescent="0.35">
      <c r="A74" s="2">
        <v>80030</v>
      </c>
      <c r="B74" s="2" t="s">
        <v>146</v>
      </c>
      <c r="C74" s="2" t="s">
        <v>80</v>
      </c>
      <c r="D74" s="2">
        <v>0.91200000000000003</v>
      </c>
      <c r="E74" s="2">
        <v>75.2</v>
      </c>
      <c r="F74" s="21"/>
      <c r="G74" s="21"/>
      <c r="J74" s="2"/>
      <c r="K74" s="2"/>
      <c r="L74" s="4"/>
    </row>
    <row r="75" spans="1:12" x14ac:dyDescent="0.35">
      <c r="A75" s="2">
        <v>80042</v>
      </c>
      <c r="B75" s="2" t="s">
        <v>146</v>
      </c>
      <c r="C75" s="2" t="s">
        <v>92</v>
      </c>
      <c r="D75" s="2">
        <v>0.91100000000000003</v>
      </c>
      <c r="E75" s="2">
        <v>75.7</v>
      </c>
      <c r="F75" s="21"/>
      <c r="G75" s="21"/>
      <c r="J75" s="2"/>
      <c r="K75" s="2"/>
      <c r="L75" s="4"/>
    </row>
    <row r="76" spans="1:12" x14ac:dyDescent="0.35">
      <c r="A76" s="2">
        <v>80056</v>
      </c>
      <c r="B76" s="2" t="s">
        <v>146</v>
      </c>
      <c r="C76" s="2" t="s">
        <v>106</v>
      </c>
      <c r="D76" s="2">
        <v>0.874</v>
      </c>
      <c r="E76" s="2">
        <v>79</v>
      </c>
      <c r="F76" s="21"/>
      <c r="G76" s="21"/>
    </row>
    <row r="77" spans="1:12" x14ac:dyDescent="0.35">
      <c r="A77" s="2">
        <v>80018</v>
      </c>
      <c r="B77" s="2" t="s">
        <v>146</v>
      </c>
      <c r="C77" s="2" t="s">
        <v>68</v>
      </c>
      <c r="D77" s="2">
        <v>0.91700000000000004</v>
      </c>
      <c r="E77" s="2">
        <v>75.3</v>
      </c>
      <c r="F77" s="21"/>
      <c r="G77" s="21"/>
    </row>
    <row r="78" spans="1:12" x14ac:dyDescent="0.35">
      <c r="A78" s="2">
        <v>80162</v>
      </c>
      <c r="B78" s="2" t="s">
        <v>146</v>
      </c>
      <c r="C78" s="2" t="s">
        <v>152</v>
      </c>
      <c r="D78" s="2">
        <v>0.94499999999999995</v>
      </c>
      <c r="E78" s="2">
        <v>73.599999999999994</v>
      </c>
      <c r="F78" s="21"/>
      <c r="G78" s="21"/>
    </row>
    <row r="79" spans="1:12" x14ac:dyDescent="0.35">
      <c r="A79" s="2">
        <v>80020</v>
      </c>
      <c r="B79" s="2" t="s">
        <v>146</v>
      </c>
      <c r="C79" s="2" t="s">
        <v>70</v>
      </c>
      <c r="D79" s="2">
        <v>0.90700000000000003</v>
      </c>
      <c r="E79" s="2">
        <v>77.400000000000006</v>
      </c>
      <c r="F79" s="21"/>
      <c r="G79" s="21"/>
    </row>
    <row r="80" spans="1:12" x14ac:dyDescent="0.35">
      <c r="A80" s="2">
        <v>80043</v>
      </c>
      <c r="B80" s="2" t="s">
        <v>146</v>
      </c>
      <c r="C80" s="2" t="s">
        <v>93</v>
      </c>
      <c r="D80" s="2">
        <v>0.90400000000000003</v>
      </c>
      <c r="E80" s="2">
        <v>77.8</v>
      </c>
      <c r="F80" s="21"/>
      <c r="G80" s="21"/>
    </row>
    <row r="81" spans="1:7" x14ac:dyDescent="0.35">
      <c r="A81" s="2">
        <v>80069</v>
      </c>
      <c r="B81" s="2" t="s">
        <v>146</v>
      </c>
      <c r="C81" s="2" t="s">
        <v>119</v>
      </c>
      <c r="D81" s="2">
        <v>0.86499999999999999</v>
      </c>
      <c r="E81" s="2">
        <v>81.599999999999994</v>
      </c>
      <c r="F81" s="21"/>
      <c r="G81" s="21"/>
    </row>
    <row r="82" spans="1:7" x14ac:dyDescent="0.35">
      <c r="A82" s="2">
        <v>80019</v>
      </c>
      <c r="B82" s="2" t="s">
        <v>146</v>
      </c>
      <c r="C82" s="2" t="s">
        <v>69</v>
      </c>
      <c r="D82" s="2">
        <v>0.91300000000000003</v>
      </c>
      <c r="E82" s="2">
        <v>77.7</v>
      </c>
      <c r="F82" s="21"/>
      <c r="G82" s="21"/>
    </row>
    <row r="83" spans="1:7" x14ac:dyDescent="0.35">
      <c r="A83" s="2">
        <v>80044</v>
      </c>
      <c r="B83" s="2" t="s">
        <v>146</v>
      </c>
      <c r="C83" s="2" t="s">
        <v>94</v>
      </c>
      <c r="D83" s="2">
        <v>0.89900000000000002</v>
      </c>
      <c r="E83" s="2">
        <v>79.3</v>
      </c>
      <c r="F83" s="21"/>
      <c r="G83" s="21"/>
    </row>
    <row r="84" spans="1:7" x14ac:dyDescent="0.35">
      <c r="A84" s="2">
        <v>80070</v>
      </c>
      <c r="B84" s="2" t="s">
        <v>146</v>
      </c>
      <c r="C84" s="2" t="s">
        <v>120</v>
      </c>
      <c r="D84" s="2">
        <v>0.85799999999999998</v>
      </c>
      <c r="E84" s="2">
        <v>83.6</v>
      </c>
      <c r="F84" s="21"/>
      <c r="G84" s="21"/>
    </row>
    <row r="85" spans="1:7" x14ac:dyDescent="0.35">
      <c r="A85" s="2">
        <v>80031</v>
      </c>
      <c r="B85" s="2" t="s">
        <v>146</v>
      </c>
      <c r="C85" s="2" t="s">
        <v>81</v>
      </c>
      <c r="D85" s="2">
        <v>0.90800000000000003</v>
      </c>
      <c r="E85" s="2">
        <v>79</v>
      </c>
      <c r="F85" s="21"/>
      <c r="G85" s="21"/>
    </row>
    <row r="86" spans="1:7" x14ac:dyDescent="0.35">
      <c r="A86" s="2">
        <v>80139</v>
      </c>
      <c r="B86" s="2" t="s">
        <v>126</v>
      </c>
      <c r="C86" s="2" t="s">
        <v>143</v>
      </c>
      <c r="D86" s="2">
        <v>0.96599999999999997</v>
      </c>
      <c r="E86" s="2">
        <v>74.3</v>
      </c>
      <c r="F86" s="21"/>
      <c r="G86" s="21"/>
    </row>
    <row r="87" spans="1:7" x14ac:dyDescent="0.35">
      <c r="A87" s="2">
        <v>80072</v>
      </c>
      <c r="B87" s="2" t="s">
        <v>126</v>
      </c>
      <c r="C87" s="2" t="s">
        <v>122</v>
      </c>
      <c r="D87" s="2">
        <v>0.97399999999999998</v>
      </c>
      <c r="E87" s="2">
        <v>74.2</v>
      </c>
      <c r="F87" s="21"/>
      <c r="G87" s="21"/>
    </row>
    <row r="88" spans="1:7" x14ac:dyDescent="0.35">
      <c r="A88" s="2">
        <v>80007</v>
      </c>
      <c r="B88" s="2" t="s">
        <v>55</v>
      </c>
      <c r="C88" s="2" t="s">
        <v>57</v>
      </c>
      <c r="D88" s="2">
        <v>0.97399999999999998</v>
      </c>
      <c r="E88" s="2">
        <v>74.3</v>
      </c>
      <c r="F88" s="21"/>
      <c r="G88" s="21"/>
    </row>
    <row r="89" spans="1:7" x14ac:dyDescent="0.35">
      <c r="A89" s="2">
        <v>80105</v>
      </c>
      <c r="B89" s="2" t="s">
        <v>131</v>
      </c>
      <c r="C89" s="2" t="s">
        <v>57</v>
      </c>
      <c r="D89" s="2">
        <v>0.97399999999999998</v>
      </c>
      <c r="E89" s="2">
        <v>74.3</v>
      </c>
      <c r="F89" s="21"/>
      <c r="G89" s="21"/>
    </row>
    <row r="90" spans="1:7" x14ac:dyDescent="0.35">
      <c r="A90" s="2">
        <v>80032</v>
      </c>
      <c r="B90" s="2" t="s">
        <v>146</v>
      </c>
      <c r="C90" s="2" t="s">
        <v>82</v>
      </c>
      <c r="D90" s="2">
        <v>0.90200000000000002</v>
      </c>
      <c r="E90" s="2">
        <v>80.3</v>
      </c>
      <c r="F90" s="21"/>
      <c r="G90" s="21"/>
    </row>
    <row r="91" spans="1:7" x14ac:dyDescent="0.35">
      <c r="A91" s="2">
        <v>80045</v>
      </c>
      <c r="B91" s="2" t="s">
        <v>146</v>
      </c>
      <c r="C91" s="2" t="s">
        <v>95</v>
      </c>
      <c r="D91" s="2">
        <v>0.89200000000000002</v>
      </c>
      <c r="E91" s="2">
        <v>81.400000000000006</v>
      </c>
      <c r="F91" s="21"/>
      <c r="G91" s="21"/>
    </row>
    <row r="92" spans="1:7" x14ac:dyDescent="0.35">
      <c r="A92" s="2">
        <v>80147</v>
      </c>
      <c r="B92" s="2" t="s">
        <v>126</v>
      </c>
      <c r="C92" s="2" t="s">
        <v>145</v>
      </c>
      <c r="D92" s="2">
        <v>0.97299999999999998</v>
      </c>
      <c r="E92" s="2">
        <v>74.7</v>
      </c>
      <c r="F92" s="21"/>
      <c r="G92" s="21"/>
    </row>
    <row r="93" spans="1:7" x14ac:dyDescent="0.35">
      <c r="A93" s="2">
        <v>80154</v>
      </c>
      <c r="B93" s="2" t="s">
        <v>146</v>
      </c>
      <c r="C93" s="2" t="s">
        <v>149</v>
      </c>
      <c r="D93" s="2">
        <v>0.94699999999999995</v>
      </c>
      <c r="E93" s="2">
        <v>77</v>
      </c>
      <c r="F93" s="21"/>
      <c r="G93" s="21"/>
    </row>
    <row r="94" spans="1:7" x14ac:dyDescent="0.35">
      <c r="A94" s="2">
        <v>80046</v>
      </c>
      <c r="B94" s="2" t="s">
        <v>146</v>
      </c>
      <c r="C94" s="2" t="s">
        <v>96</v>
      </c>
      <c r="D94" s="2">
        <v>0.88400000000000001</v>
      </c>
      <c r="E94" s="2">
        <v>82.5</v>
      </c>
      <c r="F94" s="21"/>
      <c r="G94" s="21"/>
    </row>
    <row r="95" spans="1:7" x14ac:dyDescent="0.35">
      <c r="A95" s="2">
        <v>80033</v>
      </c>
      <c r="B95" s="2" t="s">
        <v>146</v>
      </c>
      <c r="C95" s="2" t="s">
        <v>83</v>
      </c>
      <c r="D95" s="2">
        <v>0.89600000000000002</v>
      </c>
      <c r="E95" s="2">
        <v>81.400000000000006</v>
      </c>
      <c r="F95" s="21"/>
      <c r="G95" s="21"/>
    </row>
    <row r="96" spans="1:7" x14ac:dyDescent="0.35">
      <c r="A96" s="2">
        <v>80166</v>
      </c>
      <c r="B96" s="2" t="s">
        <v>129</v>
      </c>
      <c r="C96" s="2" t="s">
        <v>155</v>
      </c>
      <c r="D96" s="2">
        <v>0.95799999999999996</v>
      </c>
      <c r="E96" s="2">
        <v>76.5</v>
      </c>
      <c r="F96" s="21"/>
      <c r="G96" s="21"/>
    </row>
    <row r="97" spans="1:8" x14ac:dyDescent="0.35">
      <c r="A97" s="2">
        <v>80176</v>
      </c>
      <c r="B97" s="2" t="s">
        <v>156</v>
      </c>
      <c r="C97" s="2" t="s">
        <v>158</v>
      </c>
      <c r="D97" s="2">
        <v>0.95799999999999996</v>
      </c>
      <c r="E97" s="2">
        <v>76.5</v>
      </c>
      <c r="F97" s="21"/>
      <c r="G97" s="21"/>
    </row>
    <row r="98" spans="1:8" x14ac:dyDescent="0.35">
      <c r="A98" s="2">
        <v>80179</v>
      </c>
      <c r="B98" s="2" t="s">
        <v>159</v>
      </c>
      <c r="C98" s="2" t="s">
        <v>160</v>
      </c>
      <c r="D98" s="2">
        <v>0.97199999999999998</v>
      </c>
      <c r="E98" s="2">
        <v>75.5</v>
      </c>
      <c r="F98" s="21"/>
      <c r="G98" s="21"/>
    </row>
    <row r="99" spans="1:8" x14ac:dyDescent="0.35">
      <c r="A99" s="2">
        <v>80047</v>
      </c>
      <c r="B99" s="2" t="s">
        <v>146</v>
      </c>
      <c r="C99" s="2" t="s">
        <v>97</v>
      </c>
      <c r="D99" s="2">
        <v>0.879</v>
      </c>
      <c r="E99" s="2">
        <v>84.8</v>
      </c>
      <c r="F99" s="21"/>
      <c r="G99" s="21"/>
    </row>
    <row r="100" spans="1:8" x14ac:dyDescent="0.35">
      <c r="A100" s="2">
        <v>80191</v>
      </c>
      <c r="B100" s="2" t="s">
        <v>126</v>
      </c>
      <c r="C100" s="2" t="s">
        <v>164</v>
      </c>
      <c r="D100" s="2">
        <v>0.94799999999999995</v>
      </c>
      <c r="E100" s="2">
        <v>79.3</v>
      </c>
      <c r="F100" s="21"/>
      <c r="G100" s="22"/>
      <c r="H100" s="23"/>
    </row>
    <row r="101" spans="1:8" x14ac:dyDescent="0.35">
      <c r="A101" s="2">
        <v>80183</v>
      </c>
      <c r="B101" s="2" t="s">
        <v>53</v>
      </c>
      <c r="C101" s="2" t="s">
        <v>162</v>
      </c>
      <c r="D101" s="2">
        <v>0.95799999999999996</v>
      </c>
      <c r="E101" s="2">
        <v>78.7</v>
      </c>
      <c r="F101" s="21"/>
      <c r="G101" s="21"/>
    </row>
    <row r="102" spans="1:8" x14ac:dyDescent="0.35">
      <c r="A102" s="2">
        <v>80090</v>
      </c>
      <c r="B102" s="2" t="s">
        <v>126</v>
      </c>
      <c r="C102" s="2" t="s">
        <v>127</v>
      </c>
      <c r="D102" s="2">
        <v>0.97499999999999998</v>
      </c>
      <c r="E102" s="2">
        <v>77.8</v>
      </c>
      <c r="F102" s="21"/>
      <c r="G102" s="21"/>
    </row>
    <row r="103" spans="1:8" x14ac:dyDescent="0.35">
      <c r="A103" s="2">
        <v>80116</v>
      </c>
      <c r="B103" s="2" t="s">
        <v>53</v>
      </c>
      <c r="C103" s="2" t="s">
        <v>134</v>
      </c>
      <c r="D103" s="2">
        <v>0.97299999999999998</v>
      </c>
      <c r="E103" s="2">
        <v>78.7</v>
      </c>
      <c r="F103" s="21"/>
      <c r="G103" s="21"/>
    </row>
    <row r="104" spans="1:8" x14ac:dyDescent="0.35">
      <c r="A104" s="2">
        <v>80146</v>
      </c>
      <c r="B104" s="2" t="s">
        <v>126</v>
      </c>
      <c r="C104" s="2" t="s">
        <v>144</v>
      </c>
      <c r="D104" s="2">
        <v>0.97199999999999998</v>
      </c>
      <c r="E104" s="2">
        <v>79.3</v>
      </c>
      <c r="F104" s="21"/>
      <c r="G104" s="22"/>
      <c r="H104" s="23"/>
    </row>
    <row r="105" spans="1:8" x14ac:dyDescent="0.35">
      <c r="A105" s="2">
        <v>80117</v>
      </c>
      <c r="B105" s="2" t="s">
        <v>53</v>
      </c>
      <c r="C105" s="2" t="s">
        <v>135</v>
      </c>
      <c r="D105" s="2">
        <v>0.97299999999999998</v>
      </c>
      <c r="E105" s="2">
        <v>79.3</v>
      </c>
      <c r="F105" s="21"/>
      <c r="G105" s="21"/>
    </row>
    <row r="106" spans="1:8" x14ac:dyDescent="0.35">
      <c r="A106" s="2">
        <v>80003</v>
      </c>
      <c r="B106" s="2" t="s">
        <v>53</v>
      </c>
      <c r="C106" s="2" t="s">
        <v>54</v>
      </c>
      <c r="D106" s="2">
        <v>0.97399999999999998</v>
      </c>
      <c r="E106" s="2">
        <v>79.3</v>
      </c>
      <c r="F106" s="21"/>
      <c r="G106" s="21"/>
    </row>
    <row r="107" spans="1:8" x14ac:dyDescent="0.35">
      <c r="A107" s="2">
        <v>80188</v>
      </c>
      <c r="B107" s="2" t="s">
        <v>53</v>
      </c>
      <c r="C107" s="2" t="s">
        <v>163</v>
      </c>
      <c r="D107" s="2">
        <v>0.97299999999999998</v>
      </c>
      <c r="E107" s="2">
        <v>79.7</v>
      </c>
      <c r="F107" s="21"/>
      <c r="G107" s="21"/>
    </row>
    <row r="108" spans="1:8" x14ac:dyDescent="0.35">
      <c r="A108" s="2">
        <v>80201</v>
      </c>
      <c r="B108" s="2" t="s">
        <v>53</v>
      </c>
      <c r="C108" s="2" t="s">
        <v>168</v>
      </c>
      <c r="D108" s="2">
        <v>0.97299999999999998</v>
      </c>
      <c r="E108" s="2">
        <v>79.8</v>
      </c>
      <c r="F108" s="21"/>
      <c r="G108" s="21"/>
    </row>
    <row r="109" spans="1:8" x14ac:dyDescent="0.35">
      <c r="A109" s="2">
        <v>80073</v>
      </c>
      <c r="B109" s="2" t="s">
        <v>126</v>
      </c>
      <c r="C109" s="2" t="s">
        <v>123</v>
      </c>
      <c r="D109" s="2">
        <v>0.97499999999999998</v>
      </c>
      <c r="E109" s="2">
        <v>81</v>
      </c>
      <c r="F109" s="21"/>
      <c r="G109" s="21"/>
    </row>
    <row r="110" spans="1:8" x14ac:dyDescent="0.35">
      <c r="A110" s="2">
        <v>80182</v>
      </c>
      <c r="B110" s="2" t="s">
        <v>53</v>
      </c>
      <c r="C110" s="2" t="s">
        <v>161</v>
      </c>
      <c r="D110" s="2">
        <v>0.94599999999999995</v>
      </c>
      <c r="E110" s="2">
        <v>83.5</v>
      </c>
      <c r="F110" s="21"/>
      <c r="G110" s="21"/>
    </row>
    <row r="111" spans="1:8" x14ac:dyDescent="0.35">
      <c r="A111" s="2">
        <v>80195</v>
      </c>
      <c r="B111" s="2" t="s">
        <v>129</v>
      </c>
      <c r="C111" s="2" t="s">
        <v>166</v>
      </c>
      <c r="D111" s="2">
        <v>0.97499999999999998</v>
      </c>
      <c r="E111" s="2">
        <v>82</v>
      </c>
      <c r="F111" s="21"/>
      <c r="G111" s="21"/>
    </row>
    <row r="112" spans="1:8" x14ac:dyDescent="0.35">
      <c r="A112" s="2">
        <v>80128</v>
      </c>
      <c r="B112" s="2" t="s">
        <v>53</v>
      </c>
      <c r="C112" s="2" t="s">
        <v>138</v>
      </c>
      <c r="D112" s="2">
        <v>0.96099999999999997</v>
      </c>
      <c r="E112" s="2">
        <v>83.5</v>
      </c>
      <c r="F112" s="21"/>
      <c r="G112" s="21"/>
    </row>
  </sheetData>
  <autoFilter ref="A1:H112" xr:uid="{2F66974A-E4A9-4F32-8E6A-196C24207B69}"/>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86C8C-7C08-4513-91F6-05CF87653125}">
  <sheetPr>
    <pageSetUpPr fitToPage="1"/>
  </sheetPr>
  <dimension ref="A1:C12"/>
  <sheetViews>
    <sheetView showRuler="0" topLeftCell="A2" zoomScaleNormal="100" zoomScalePageLayoutView="99" workbookViewId="0">
      <selection activeCell="B12" sqref="B12"/>
    </sheetView>
  </sheetViews>
  <sheetFormatPr defaultRowHeight="14.5" x14ac:dyDescent="0.35"/>
  <cols>
    <col min="1" max="1" width="21.453125" customWidth="1"/>
    <col min="2" max="2" width="23.26953125" customWidth="1"/>
  </cols>
  <sheetData>
    <row r="1" spans="1:3" x14ac:dyDescent="0.35">
      <c r="A1" s="12" t="s">
        <v>9</v>
      </c>
      <c r="B1" s="12" t="s">
        <v>10</v>
      </c>
    </row>
    <row r="2" spans="1:3" x14ac:dyDescent="0.35">
      <c r="A2" s="6" t="s">
        <v>45</v>
      </c>
      <c r="B2" s="6" t="str">
        <f>'User Input'!A8</f>
        <v>Mira Vista Heatloop</v>
      </c>
    </row>
    <row r="3" spans="1:3" x14ac:dyDescent="0.35">
      <c r="A3" s="6" t="s">
        <v>11</v>
      </c>
      <c r="B3" s="6" t="str">
        <f>'User Input'!B8&amp;" "&amp;'User Input'!C8</f>
        <v>Recoup Easyfit+</v>
      </c>
    </row>
    <row r="4" spans="1:3" x14ac:dyDescent="0.35">
      <c r="A4" s="6" t="s">
        <v>44</v>
      </c>
      <c r="B4" s="6">
        <v>5</v>
      </c>
    </row>
    <row r="5" spans="1:3" x14ac:dyDescent="0.35">
      <c r="A5" s="6" t="s">
        <v>12</v>
      </c>
      <c r="B5" s="6">
        <v>6</v>
      </c>
    </row>
    <row r="6" spans="1:3" x14ac:dyDescent="0.35">
      <c r="A6" s="7" t="s">
        <v>43</v>
      </c>
      <c r="B6" s="8">
        <f>B4*B5</f>
        <v>30</v>
      </c>
      <c r="C6" s="3"/>
    </row>
    <row r="7" spans="1:3" x14ac:dyDescent="0.35">
      <c r="A7" s="7" t="s">
        <v>7</v>
      </c>
      <c r="B7" s="9">
        <f>B6*4.18*(35-13)/3600</f>
        <v>0.76633333333333331</v>
      </c>
      <c r="C7" s="3"/>
    </row>
    <row r="8" spans="1:3" x14ac:dyDescent="0.35">
      <c r="A8" s="7" t="s">
        <v>13</v>
      </c>
      <c r="B8" s="10">
        <f>IF('User Input'!J2&lt;&gt;"OK","",_xlfn.XLOOKUP('User Input'!K2,'PCDB Data'!$A$2:$A$113,'PCDB Data'!$E$2:$E$113,"")/100)</f>
        <v>0.63</v>
      </c>
      <c r="C8" s="3"/>
    </row>
    <row r="9" spans="1:3" x14ac:dyDescent="0.35">
      <c r="A9" s="7" t="s">
        <v>14</v>
      </c>
      <c r="B9" s="10">
        <f>IF('User Input'!J2&lt;&gt;"OK","",_xlfn.XLOOKUP('User Input'!K2,'PCDB Data'!$A$2:$A$113,'PCDB Data'!$D$2:$D$113,""))</f>
        <v>0.97199999999999998</v>
      </c>
      <c r="C9" s="3"/>
    </row>
    <row r="10" spans="1:3" x14ac:dyDescent="0.35">
      <c r="A10" s="7" t="s">
        <v>15</v>
      </c>
      <c r="B10" s="9">
        <f>B7*B8*B9</f>
        <v>0.46927187999999997</v>
      </c>
      <c r="C10" s="3"/>
    </row>
    <row r="11" spans="1:3" x14ac:dyDescent="0.35">
      <c r="A11" s="11" t="s">
        <v>16</v>
      </c>
      <c r="B11" s="13" cm="1">
        <f t="array" ref="B11">B10*IF('User Input'!D8="YES",
_xlfn.XLOOKUP(1,
(Data!$A$4:$A$11='User Input'!K2)*
(Data!$C$4:$C$11='User Input'!A8),
Data!$D$4:$D$11),
0.5)</f>
        <v>0.25809953400000002</v>
      </c>
      <c r="C11" s="3"/>
    </row>
    <row r="12" spans="1:3" x14ac:dyDescent="0.35">
      <c r="A12" s="11" t="s">
        <v>17</v>
      </c>
      <c r="B12" s="14">
        <f>IFERROR(B11/_xlfn.XLOOKUP(B2,Data!$A:$A,Data!$C:$C),"")</f>
        <v>0.29666613103448281</v>
      </c>
    </row>
  </sheetData>
  <pageMargins left="0.7" right="0.7" top="0.75" bottom="0.75" header="0.3" footer="0.3"/>
  <pageSetup paperSize="9" fitToHeight="0"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934B8A2-0D23-4C0B-B339-6EE2433D752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vt:lpstr>
      <vt:lpstr>Data</vt:lpstr>
      <vt:lpstr>User Input</vt:lpstr>
      <vt:lpstr>Sheet1</vt:lpstr>
      <vt:lpstr>PCDB Data</vt:lpstr>
      <vt:lpstr>Calculation</vt:lpstr>
    </vt:vector>
  </TitlesOfParts>
  <Company>BRE Group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Jalali</dc:creator>
  <cp:lastModifiedBy>Sara Jalali</cp:lastModifiedBy>
  <cp:lastPrinted>2026-07-24T15:02:25Z</cp:lastPrinted>
  <dcterms:created xsi:type="dcterms:W3CDTF">2026-06-22T13:09:14Z</dcterms:created>
  <dcterms:modified xsi:type="dcterms:W3CDTF">2026-09-28T11:02:53Z</dcterms:modified>
</cp:coreProperties>
</file>