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9035" windowHeight="8955" activeTab="0"/>
  </bookViews>
  <sheets>
    <sheet name="SAPQ Process Explained " sheetId="1" r:id="rId1"/>
    <sheet name="Select Collector" sheetId="2" r:id="rId2"/>
    <sheet name="Calculate_savings" sheetId="3" r:id="rId3"/>
    <sheet name="Worksheet" sheetId="4" r:id="rId4"/>
    <sheet name="Details" sheetId="5" r:id="rId5"/>
    <sheet name="Changecontrol" sheetId="6" state="hidden" r:id="rId6"/>
  </sheets>
  <externalReferences>
    <externalReference r:id="rId9"/>
  </externalReferences>
  <definedNames>
    <definedName name="AnyError">'Calculate_savings'!$I$32</definedName>
    <definedName name="CCVol">'[1]Details'!$B$90</definedName>
    <definedName name="Condensing" localSheetId="1">'Select Collector'!#REF!</definedName>
    <definedName name="efactor" localSheetId="1">'Select Collector'!#REF!</definedName>
    <definedName name="keephot" localSheetId="1">'Select Collector'!#REF!</definedName>
    <definedName name="OLE_LINK1" localSheetId="0">'SAPQ Process Explained '!#REF!</definedName>
    <definedName name="Pindex" localSheetId="1">'Select Collector'!#REF!</definedName>
    <definedName name="pos" localSheetId="1">'Select Collector'!#REF!</definedName>
    <definedName name="price" localSheetId="1">'Select Collector'!#REF!</definedName>
    <definedName name="_xlnm.Print_Area" localSheetId="2">'Calculate_savings'!$B$1:$E$35</definedName>
    <definedName name="_xlnm.Print_Area" localSheetId="0">'SAPQ Process Explained '!$A:$M</definedName>
    <definedName name="_xlnm.Print_Area" localSheetId="1">'Select Collector'!$A:$H</definedName>
    <definedName name="Qsp" localSheetId="1">'Select Collector'!#REF!</definedName>
    <definedName name="QspL" localSheetId="1">'Select Collector'!#REF!</definedName>
    <definedName name="SAPdata">'[1]Calculate savings'!$D$16</definedName>
    <definedName name="savings" localSheetId="1">'Select Collector'!#REF!</definedName>
    <definedName name="shading">'Details'!$L$40:$L$43</definedName>
    <definedName name="table_index" localSheetId="1">'Select Collector'!$C$7:$G$30</definedName>
    <definedName name="tfa" localSheetId="1">'Select Collector'!#REF!</definedName>
    <definedName name="TfaL" localSheetId="1">'Select Collector'!#REF!</definedName>
  </definedNames>
  <calcPr fullCalcOnLoad="1"/>
</workbook>
</file>

<file path=xl/sharedStrings.xml><?xml version="1.0" encoding="utf-8"?>
<sst xmlns="http://schemas.openxmlformats.org/spreadsheetml/2006/main" count="182" uniqueCount="150">
  <si>
    <t>SAP Assessment Reference</t>
  </si>
  <si>
    <t>Box Q01</t>
  </si>
  <si>
    <t>Box Q02</t>
  </si>
  <si>
    <t>Box Q03</t>
  </si>
  <si>
    <t>Box Q04</t>
  </si>
  <si>
    <t>Box Q05</t>
  </si>
  <si>
    <t>Box Q06</t>
  </si>
  <si>
    <t>Box Q07</t>
  </si>
  <si>
    <t>Box Q08</t>
  </si>
  <si>
    <t>Box Q09</t>
  </si>
  <si>
    <t>Box Q10</t>
  </si>
  <si>
    <t>SAP Appendix Q data entry process for</t>
  </si>
  <si>
    <t>Brand</t>
  </si>
  <si>
    <t>Model</t>
  </si>
  <si>
    <t>Index no.</t>
  </si>
  <si>
    <t>UNKNOWN</t>
  </si>
  <si>
    <t>Select an index number from the table and enter in the green cell below</t>
  </si>
  <si>
    <t>Box Q11</t>
  </si>
  <si>
    <t>SW</t>
  </si>
  <si>
    <t>UNK</t>
  </si>
  <si>
    <t xml:space="preserve">Brand name </t>
  </si>
  <si>
    <t>Model name</t>
  </si>
  <si>
    <t>Modest (20% to 60%)</t>
  </si>
  <si>
    <t>Table H3 : Overshading factor</t>
  </si>
  <si>
    <t>Significant (Over 60% to 80%)</t>
  </si>
  <si>
    <t>Heavy (Over 80%)</t>
  </si>
  <si>
    <t>Little or none (under 20%)</t>
  </si>
  <si>
    <t>Collector efficiency (%)</t>
  </si>
  <si>
    <t>Ductwork type</t>
  </si>
  <si>
    <t>Additional wet rooms</t>
  </si>
  <si>
    <t>Specific fan power W/litre (RIGID)</t>
  </si>
  <si>
    <t>Specific fan power W/litre (Flexible)</t>
  </si>
  <si>
    <t>In-use factor</t>
  </si>
  <si>
    <t>Ductwork configuration</t>
  </si>
  <si>
    <t>Amount of over shading</t>
  </si>
  <si>
    <t>Orientation (S, SW etc)</t>
  </si>
  <si>
    <t>E</t>
  </si>
  <si>
    <t>NE</t>
  </si>
  <si>
    <t>NW</t>
  </si>
  <si>
    <t>N</t>
  </si>
  <si>
    <t>SE</t>
  </si>
  <si>
    <t>W</t>
  </si>
  <si>
    <t>S</t>
  </si>
  <si>
    <t>Tilt (o = flat)</t>
  </si>
  <si>
    <t>Table H3 annual to monthly factors</t>
  </si>
  <si>
    <t>Jan</t>
  </si>
  <si>
    <t>Feb</t>
  </si>
  <si>
    <t>Mar</t>
  </si>
  <si>
    <t>Apr</t>
  </si>
  <si>
    <t>May</t>
  </si>
  <si>
    <t>Jun</t>
  </si>
  <si>
    <t>Jul</t>
  </si>
  <si>
    <t>Aug</t>
  </si>
  <si>
    <t>Sep</t>
  </si>
  <si>
    <t>Oct</t>
  </si>
  <si>
    <t>Nov</t>
  </si>
  <si>
    <t>Dec</t>
  </si>
  <si>
    <t>Blank error</t>
  </si>
  <si>
    <t>Default in-use</t>
  </si>
  <si>
    <t xml:space="preserve">Maximum SFP </t>
  </si>
  <si>
    <t xml:space="preserve">Fan data </t>
  </si>
  <si>
    <t>Max no. of wet rooms with SFP data</t>
  </si>
  <si>
    <t>SFP for No. of rms entered</t>
  </si>
  <si>
    <t>W per l/s</t>
  </si>
  <si>
    <t>Index number (taken from "Select Collector")</t>
  </si>
  <si>
    <r>
      <t>Angle of tilt 0</t>
    </r>
    <r>
      <rPr>
        <vertAlign val="superscript"/>
        <sz val="10"/>
        <rFont val="Arial"/>
        <family val="2"/>
      </rPr>
      <t>o</t>
    </r>
    <r>
      <rPr>
        <sz val="10"/>
        <rFont val="Arial"/>
        <family val="2"/>
      </rPr>
      <t xml:space="preserve"> (horizontal), 30</t>
    </r>
    <r>
      <rPr>
        <vertAlign val="superscript"/>
        <sz val="10"/>
        <rFont val="Arial"/>
        <family val="2"/>
      </rPr>
      <t>o</t>
    </r>
    <r>
      <rPr>
        <sz val="10"/>
        <rFont val="Arial"/>
        <family val="2"/>
      </rPr>
      <t>, 45</t>
    </r>
    <r>
      <rPr>
        <vertAlign val="superscript"/>
        <sz val="10"/>
        <rFont val="Arial"/>
        <family val="2"/>
      </rPr>
      <t>o</t>
    </r>
    <r>
      <rPr>
        <sz val="10"/>
        <rFont val="Arial"/>
        <family val="2"/>
      </rPr>
      <t>, 60</t>
    </r>
    <r>
      <rPr>
        <vertAlign val="superscript"/>
        <sz val="10"/>
        <rFont val="Arial"/>
        <family val="2"/>
      </rPr>
      <t>o,</t>
    </r>
    <r>
      <rPr>
        <sz val="10"/>
        <rFont val="Arial"/>
        <family val="2"/>
      </rPr>
      <t xml:space="preserve"> or 90</t>
    </r>
    <r>
      <rPr>
        <vertAlign val="superscript"/>
        <sz val="10"/>
        <rFont val="Arial"/>
        <family val="2"/>
      </rPr>
      <t xml:space="preserve">o </t>
    </r>
    <r>
      <rPr>
        <sz val="10"/>
        <rFont val="Arial"/>
        <family val="2"/>
      </rPr>
      <t xml:space="preserve">(vertical) </t>
    </r>
    <r>
      <rPr>
        <vertAlign val="superscript"/>
        <sz val="10"/>
        <rFont val="Arial"/>
        <family val="2"/>
      </rPr>
      <t xml:space="preserve"> </t>
    </r>
  </si>
  <si>
    <t>Step 1 :  Select the collector brand and model on the worksheet "Select Collector" and input installation details in box Q02 to Q04</t>
  </si>
  <si>
    <t>Check list errors</t>
  </si>
  <si>
    <t>Highest on top</t>
  </si>
  <si>
    <t>Error checking</t>
  </si>
  <si>
    <t>Any error?</t>
  </si>
  <si>
    <t>HIDE H to AC</t>
  </si>
  <si>
    <t>Efficiency in-use factors</t>
  </si>
  <si>
    <t>Nuaire</t>
  </si>
  <si>
    <t>41, Number of days</t>
  </si>
  <si>
    <t>Table H2 (kWh/yr/m2)</t>
  </si>
  <si>
    <t>206, heating efficiency</t>
  </si>
  <si>
    <t>6,dwelling heated volume</t>
  </si>
  <si>
    <t>Air flow rate l/s</t>
  </si>
  <si>
    <t>Running hours</t>
  </si>
  <si>
    <t xml:space="preserve">Enter data from the SAP worksheet into the highlighted cells . </t>
  </si>
  <si>
    <t>Annual</t>
  </si>
  <si>
    <t>Equated to hours of sunshine - Source metoffice, UK average)</t>
  </si>
  <si>
    <t>Fan consumption in kWh</t>
  </si>
  <si>
    <t>Default SPF fan (0.8 or max measured)</t>
  </si>
  <si>
    <t>Specific fan powerin W per l/s</t>
  </si>
  <si>
    <r>
      <t>Heating fuel saved (kWh), to be entered in</t>
    </r>
    <r>
      <rPr>
        <sz val="10"/>
        <color indexed="10"/>
        <rFont val="Arial"/>
        <family val="2"/>
      </rPr>
      <t xml:space="preserve"> box (236a) </t>
    </r>
    <r>
      <rPr>
        <sz val="10"/>
        <rFont val="Arial"/>
        <family val="2"/>
      </rPr>
      <t>as a negative amount</t>
    </r>
  </si>
  <si>
    <t>Error: One entry or more of Q02 to Q07 is blank.</t>
  </si>
  <si>
    <t>Worksheet error</t>
  </si>
  <si>
    <t>Not as specified by system manufacturer</t>
  </si>
  <si>
    <t>None or site insulated</t>
  </si>
  <si>
    <t>Rigid ductwork as specified by system manufacturer</t>
  </si>
  <si>
    <t>Factory insulated</t>
  </si>
  <si>
    <t>Duct work insulation type</t>
  </si>
  <si>
    <t>The appendix Q procedure is invalid for selected duct type, insulation type or number of vented wet rooms.</t>
  </si>
  <si>
    <t>Heating Fuel Saving kWh (saving limited to requirement)</t>
  </si>
  <si>
    <r>
      <t xml:space="preserve">Space heating fuel (main heating system 1), kWh/month  </t>
    </r>
    <r>
      <rPr>
        <sz val="10"/>
        <color indexed="10"/>
        <rFont val="Arial"/>
        <family val="2"/>
      </rPr>
      <t xml:space="preserve">(211) </t>
    </r>
  </si>
  <si>
    <t>Main heating requirement</t>
  </si>
  <si>
    <t>MV system throughput</t>
  </si>
  <si>
    <t>Running hours; zero if no heating</t>
  </si>
  <si>
    <t>Assumed system thoughput is 0.5 air changes per hours</t>
  </si>
  <si>
    <t>H2, Annual solar incident solar radiation (kWh/yr/m2)</t>
  </si>
  <si>
    <r>
      <t>Total heated volume (m</t>
    </r>
    <r>
      <rPr>
        <vertAlign val="superscript"/>
        <sz val="10"/>
        <rFont val="Arial"/>
        <family val="2"/>
      </rPr>
      <t>3</t>
    </r>
    <r>
      <rPr>
        <sz val="10"/>
        <rFont val="Arial"/>
        <family val="2"/>
      </rPr>
      <t xml:space="preserve">) </t>
    </r>
    <r>
      <rPr>
        <sz val="10"/>
        <color indexed="10"/>
        <rFont val="Arial"/>
        <family val="2"/>
      </rPr>
      <t>(5)</t>
    </r>
  </si>
  <si>
    <r>
      <t xml:space="preserve">Main heating system efficiency (%) </t>
    </r>
    <r>
      <rPr>
        <sz val="10"/>
        <color indexed="10"/>
        <rFont val="Arial"/>
        <family val="2"/>
      </rPr>
      <t>(206)</t>
    </r>
  </si>
  <si>
    <t>Area</t>
  </si>
  <si>
    <t>Dimension per single collector</t>
  </si>
  <si>
    <t>Incident solar kWh</t>
  </si>
  <si>
    <t>HIDE columns G to L</t>
  </si>
  <si>
    <t>Error: Index number of collector not selected</t>
  </si>
  <si>
    <t>2.32m x 0.99m</t>
  </si>
  <si>
    <r>
      <t xml:space="preserve">SAP Parameter </t>
    </r>
    <r>
      <rPr>
        <sz val="12"/>
        <color indexed="10"/>
        <rFont val="Arial"/>
        <family val="2"/>
      </rPr>
      <t>(box number) in DER worksheet SAP 2009</t>
    </r>
  </si>
  <si>
    <t>First version</t>
  </si>
  <si>
    <t>Version 1.00 -  21 December 2010</t>
  </si>
  <si>
    <t>Aperature area m2</t>
  </si>
  <si>
    <t>Version 1.01 -  21 December 2010</t>
  </si>
  <si>
    <t>Corrected "&lt;0" to "&lt;=0" in formula in row 18 of detailed so will not add in fan consumption if heating for the month is zero.</t>
  </si>
  <si>
    <t>Step 2 : Confirm the dwelling is fitted with manufacturer specified ductwork for the Positive Input Ventilation system and that there are no more than three (3) wet rooms, excluding the Kitchen</t>
  </si>
  <si>
    <t>Step 3 : Having previously completed a SAP calculation for the dwelling using approved software and selecting 'Positive Input Ventilation (PIV) sourced from loft', enter data into the Worksheet sheet</t>
  </si>
  <si>
    <t>Step 4 : Check the installation certificates and checklists for completion</t>
  </si>
  <si>
    <t xml:space="preserve">Step 5 : Results from the energy performance calculation are displayed in the yellow boxes below.  Copy results into the Special Features section of the SAP 2009 calculator as indicated. </t>
  </si>
  <si>
    <t>IMPORTANT NOTES 
(1) If the brand or model are changed the energy saving must be re-calculated
(2) Results will only be displayed if Q01 to Q09 and the Worksheet entries are completed correctly; any error messages will appear below the line 
(3) If you change an input in SAP Calculation software, Q07 to Q09 and Worksheet entries must be re-entered</t>
  </si>
  <si>
    <r>
      <t xml:space="preserve">Additional electricity used (kWh), to be entered in </t>
    </r>
    <r>
      <rPr>
        <sz val="10"/>
        <color indexed="10"/>
        <rFont val="Arial"/>
        <family val="2"/>
      </rPr>
      <t>box (237a)</t>
    </r>
    <r>
      <rPr>
        <sz val="10"/>
        <rFont val="Arial"/>
        <family val="2"/>
      </rPr>
      <t xml:space="preserve"> as a positive amount</t>
    </r>
  </si>
  <si>
    <t>Removed answers Q11(236b) and Q12 (237b) as not needed.</t>
  </si>
  <si>
    <t>Version 1.02 -  21 December 2010</t>
  </si>
  <si>
    <t>Error: Worksheet entries incorrect (see Worksheet)</t>
  </si>
  <si>
    <t>Utilisation factor</t>
  </si>
  <si>
    <t>Useful solar heat delivered</t>
  </si>
  <si>
    <r>
      <t>Aperture area (excluding frame area)</t>
    </r>
    <r>
      <rPr>
        <vertAlign val="superscript"/>
        <sz val="10"/>
        <rFont val="Arial"/>
        <family val="2"/>
      </rPr>
      <t>.</t>
    </r>
    <r>
      <rPr>
        <sz val="10"/>
        <rFont val="Arial"/>
        <family val="2"/>
      </rPr>
      <t xml:space="preserve"> </t>
    </r>
    <r>
      <rPr>
        <sz val="10"/>
        <color indexed="10"/>
        <rFont val="Arial"/>
        <family val="2"/>
      </rPr>
      <t xml:space="preserve"> </t>
    </r>
    <r>
      <rPr>
        <b/>
        <sz val="10"/>
        <color indexed="10"/>
        <rFont val="Arial"/>
        <family val="2"/>
      </rPr>
      <t>(Select collector brand and model first)</t>
    </r>
  </si>
  <si>
    <t>Added utilisation factor (SAP box 89) as multiple of savings and updated error checks accordingly.</t>
  </si>
  <si>
    <t>Version 1.03 -  22 December 2010</t>
  </si>
  <si>
    <r>
      <t xml:space="preserve">Utilisation factor for gains for rest of dwelling, </t>
    </r>
    <r>
      <rPr>
        <sz val="10"/>
        <rFont val="Arial"/>
        <family val="0"/>
      </rPr>
      <t>η</t>
    </r>
    <r>
      <rPr>
        <vertAlign val="subscript"/>
        <sz val="10"/>
        <rFont val="Arial"/>
        <family val="2"/>
      </rPr>
      <t>2</t>
    </r>
    <r>
      <rPr>
        <sz val="10"/>
        <rFont val="Arial"/>
        <family val="2"/>
      </rPr>
      <t xml:space="preserve">,m  </t>
    </r>
    <r>
      <rPr>
        <sz val="10"/>
        <color indexed="10"/>
        <rFont val="Arial"/>
        <family val="2"/>
      </rPr>
      <t>(89)</t>
    </r>
  </si>
  <si>
    <t>Version 1.04 -  23 December 2010</t>
  </si>
  <si>
    <t>Corrected title on Select collector worksheet</t>
  </si>
  <si>
    <t>Corrected spelling in SAPQ Process Explained worksheet</t>
  </si>
  <si>
    <t>Version 1.05 - 12 January 2011</t>
  </si>
  <si>
    <t>Solar Air Preheat Positive Input Ventilation</t>
  </si>
  <si>
    <t>Select Solar Air Preheat PIV system</t>
  </si>
  <si>
    <t>Sunwarm Air - V1</t>
  </si>
  <si>
    <t xml:space="preserve">Table of SAP recognised Solar Air Preheat Positive Input Ventilation Systems                                            </t>
  </si>
  <si>
    <t>SAP Appendix Q calculation process for Solar Air Preheat Positive Input Ventilation (PIV) Systems</t>
  </si>
  <si>
    <r>
      <t>Has the SAP '</t>
    </r>
    <r>
      <rPr>
        <i/>
        <sz val="10"/>
        <rFont val="Arial"/>
        <family val="2"/>
      </rPr>
      <t xml:space="preserve">Solar Air Preheat Positive Input Ventilation system design checklist' </t>
    </r>
    <r>
      <rPr>
        <sz val="10"/>
        <rFont val="Arial"/>
        <family val="2"/>
      </rPr>
      <t>been completed and signed?</t>
    </r>
  </si>
  <si>
    <t>Altered titles to 'Solar Air Preheat Positive Input Ventilation' as appropriate</t>
  </si>
  <si>
    <r>
      <t>For As-Built Assessments: Has the SAP '</t>
    </r>
    <r>
      <rPr>
        <i/>
        <sz val="10"/>
        <rFont val="Arial"/>
        <family val="2"/>
      </rPr>
      <t xml:space="preserve">Solar Air Preheat Positive Input Ventilation installation checklist and certificate' </t>
    </r>
    <r>
      <rPr>
        <sz val="10"/>
        <rFont val="Arial"/>
        <family val="2"/>
      </rPr>
      <t>for the system</t>
    </r>
    <r>
      <rPr>
        <i/>
        <sz val="10"/>
        <rFont val="Arial"/>
        <family val="2"/>
      </rPr>
      <t xml:space="preserve"> </t>
    </r>
    <r>
      <rPr>
        <sz val="10"/>
        <rFont val="Arial"/>
        <family val="2"/>
      </rPr>
      <t>been completed and signed?</t>
    </r>
  </si>
  <si>
    <t xml:space="preserve">Error: Q08 or Q09 not answered affirmatively so estimated savings not valid. </t>
  </si>
  <si>
    <t>Yes</t>
  </si>
  <si>
    <t>No</t>
  </si>
  <si>
    <t>N/A – Design Stage Assessment</t>
  </si>
  <si>
    <t>Version 1.06 -  18 March 2011</t>
  </si>
  <si>
    <t>Version 1.06 - 18/03/2011</t>
  </si>
  <si>
    <t>Added N/a to drop down box Q09 and allowed for it in error checking.</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</si>
</sst>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quot; p/kWh&quot;"/>
    <numFmt numFmtId="173" formatCode="#0.0&quot; p/kWh&quot;"/>
    <numFmt numFmtId="174" formatCode="#"/>
    <numFmt numFmtId="175" formatCode="##0\ &quot;litres&quot;"/>
    <numFmt numFmtId="176" formatCode="0\ &quot;kWh&quot;"/>
    <numFmt numFmtId="177" formatCode="0.0000000"/>
    <numFmt numFmtId="178" formatCode="0.000000"/>
    <numFmt numFmtId="179" formatCode="0.00000"/>
    <numFmt numFmtId="180" formatCode="0.000000000"/>
    <numFmt numFmtId="181" formatCode="0.0000000000"/>
    <numFmt numFmtId="182" formatCode="0.00000000"/>
    <numFmt numFmtId="183" formatCode="#\ &quot;kWh&quot;;;"/>
    <numFmt numFmtId="184" formatCode="#\ &quot;kWh&quot;;#\ &quot;kWh&quot;;;"/>
    <numFmt numFmtId="185" formatCode="0\ &quot;kWh&quot;;0\ &quot;kWh&quot;;0\ &quot;kWh&quot;;"/>
  </numFmts>
  <fonts count="71">
    <font>
      <sz val="8"/>
      <name val="Arial"/>
      <family val="0"/>
    </font>
    <font>
      <sz val="10"/>
      <name val="Arial"/>
      <family val="0"/>
    </font>
    <font>
      <b/>
      <sz val="14"/>
      <color indexed="9"/>
      <name val="Arial"/>
      <family val="2"/>
    </font>
    <font>
      <b/>
      <sz val="10"/>
      <name val="Times New Roman"/>
      <family val="1"/>
    </font>
    <font>
      <b/>
      <vertAlign val="superscript"/>
      <sz val="10"/>
      <name val="Times New Roman"/>
      <family val="1"/>
    </font>
    <font>
      <sz val="10"/>
      <name val="MS Sans Serif"/>
      <family val="2"/>
    </font>
    <font>
      <b/>
      <sz val="10"/>
      <color indexed="8"/>
      <name val="Times New Roman"/>
      <family val="1"/>
    </font>
    <font>
      <b/>
      <sz val="10"/>
      <name val="Arial"/>
      <family val="2"/>
    </font>
    <font>
      <b/>
      <sz val="10"/>
      <color indexed="10"/>
      <name val="Arial"/>
      <family val="2"/>
    </font>
    <font>
      <b/>
      <sz val="10"/>
      <color indexed="12"/>
      <name val="Arial"/>
      <family val="0"/>
    </font>
    <font>
      <b/>
      <sz val="14"/>
      <name val="Arial"/>
      <family val="2"/>
    </font>
    <font>
      <b/>
      <sz val="12"/>
      <color indexed="9"/>
      <name val="Arial"/>
      <family val="2"/>
    </font>
    <font>
      <sz val="8"/>
      <color indexed="9"/>
      <name val="Arial"/>
      <family val="2"/>
    </font>
    <font>
      <sz val="18"/>
      <color indexed="9"/>
      <name val="Arial"/>
      <family val="2"/>
    </font>
    <font>
      <b/>
      <sz val="8"/>
      <color indexed="12"/>
      <name val="Arial"/>
      <family val="0"/>
    </font>
    <font>
      <sz val="8"/>
      <color indexed="10"/>
      <name val="Arial"/>
      <family val="0"/>
    </font>
    <font>
      <sz val="8"/>
      <color indexed="12"/>
      <name val="Arial"/>
      <family val="0"/>
    </font>
    <font>
      <u val="single"/>
      <sz val="7.5"/>
      <color indexed="36"/>
      <name val="Arial"/>
      <family val="0"/>
    </font>
    <font>
      <u val="single"/>
      <sz val="7.5"/>
      <color indexed="12"/>
      <name val="Arial"/>
      <family val="0"/>
    </font>
    <font>
      <sz val="12"/>
      <name val="Arial"/>
      <family val="0"/>
    </font>
    <font>
      <vertAlign val="superscript"/>
      <sz val="10"/>
      <name val="Arial"/>
      <family val="2"/>
    </font>
    <font>
      <b/>
      <sz val="8"/>
      <name val="Arial"/>
      <family val="2"/>
    </font>
    <font>
      <i/>
      <sz val="10"/>
      <name val="Arial"/>
      <family val="2"/>
    </font>
    <font>
      <sz val="12"/>
      <color indexed="10"/>
      <name val="Arial"/>
      <family val="2"/>
    </font>
    <font>
      <sz val="10"/>
      <color indexed="10"/>
      <name val="Arial"/>
      <family val="2"/>
    </font>
    <font>
      <sz val="11"/>
      <name val="Times New Roman"/>
      <family val="1"/>
    </font>
    <font>
      <b/>
      <sz val="12"/>
      <color indexed="10"/>
      <name val="Arial"/>
      <family val="2"/>
    </font>
    <font>
      <sz val="10"/>
      <name val="Times New Roman"/>
      <family val="1"/>
    </font>
    <font>
      <sz val="8"/>
      <color indexed="22"/>
      <name val="Arial"/>
      <family val="0"/>
    </font>
    <font>
      <vertAlign val="subscript"/>
      <sz val="10"/>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i/>
      <sz val="11"/>
      <color indexed="8"/>
      <name val="Arial"/>
      <family val="2"/>
    </font>
    <font>
      <sz val="10"/>
      <color indexed="8"/>
      <name val="Arial"/>
      <family val="2"/>
    </font>
    <font>
      <sz val="8"/>
      <color indexed="8"/>
      <name val="Arial"/>
      <family val="2"/>
    </font>
    <font>
      <vertAlign val="superscript"/>
      <sz val="11"/>
      <color indexed="8"/>
      <name val="Arial"/>
      <family val="2"/>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55"/>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35"/>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mediu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style="thin"/>
      <top style="medium"/>
      <bottom style="medium"/>
    </border>
    <border>
      <left>
        <color indexed="63"/>
      </left>
      <right>
        <color indexed="63"/>
      </right>
      <top style="medium"/>
      <bottom style="medium"/>
    </border>
    <border>
      <left style="medium"/>
      <right style="medium"/>
      <top>
        <color indexed="63"/>
      </top>
      <bottom style="medium"/>
    </border>
    <border>
      <left style="medium"/>
      <right>
        <color indexed="63"/>
      </right>
      <top style="medium"/>
      <bottom style="medium"/>
    </border>
    <border>
      <left style="medium"/>
      <right>
        <color indexed="63"/>
      </right>
      <top>
        <color indexed="63"/>
      </top>
      <bottom style="thin"/>
    </border>
    <border>
      <left style="thin"/>
      <right>
        <color indexed="63"/>
      </right>
      <top style="thin"/>
      <bottom style="hair"/>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thin"/>
      <top style="thin"/>
      <bottom style="thin"/>
    </border>
    <border>
      <left>
        <color indexed="63"/>
      </left>
      <right>
        <color indexed="63"/>
      </right>
      <top>
        <color indexed="63"/>
      </top>
      <bottom style="thin">
        <color indexed="22"/>
      </bottom>
    </border>
    <border>
      <left>
        <color indexed="63"/>
      </left>
      <right>
        <color indexed="63"/>
      </right>
      <top style="thin"/>
      <bottom>
        <color indexed="63"/>
      </bottom>
    </border>
    <border>
      <left>
        <color indexed="63"/>
      </left>
      <right style="thin">
        <color indexed="22"/>
      </right>
      <top style="thin">
        <color indexed="22"/>
      </top>
      <bottom style="thin">
        <color indexed="22"/>
      </bottom>
    </border>
    <border>
      <left>
        <color indexed="63"/>
      </left>
      <right>
        <color indexed="63"/>
      </right>
      <top>
        <color indexed="63"/>
      </top>
      <bottom style="thin"/>
    </border>
    <border>
      <left>
        <color indexed="63"/>
      </left>
      <right>
        <color indexed="63"/>
      </right>
      <top>
        <color indexed="63"/>
      </top>
      <bottom style="double"/>
    </border>
    <border>
      <left style="thin"/>
      <right style="medium"/>
      <top style="thin"/>
      <bottom style="thin"/>
    </border>
    <border>
      <left style="thin"/>
      <right style="medium"/>
      <top style="thin"/>
      <bottom style="medium"/>
    </border>
    <border>
      <left style="thin"/>
      <right style="medium"/>
      <top style="thin"/>
      <bottom>
        <color indexed="63"/>
      </bottom>
    </border>
    <border>
      <left>
        <color indexed="63"/>
      </left>
      <right style="thin"/>
      <top style="thin"/>
      <bottom style="medium"/>
    </border>
    <border>
      <left style="medium"/>
      <right style="medium"/>
      <top>
        <color indexed="63"/>
      </top>
      <bottom>
        <color indexed="63"/>
      </bottom>
    </border>
    <border>
      <left style="medium"/>
      <right style="thin"/>
      <top style="thin"/>
      <bottom style="hair"/>
    </border>
    <border>
      <left>
        <color indexed="63"/>
      </left>
      <right>
        <color indexed="63"/>
      </right>
      <top style="thin"/>
      <bottom style="hair"/>
    </border>
    <border>
      <left style="medium"/>
      <right style="thin"/>
      <top style="hair"/>
      <bottom style="hair"/>
    </border>
    <border>
      <left>
        <color indexed="63"/>
      </left>
      <right>
        <color indexed="63"/>
      </right>
      <top style="hair"/>
      <bottom style="hair"/>
    </border>
    <border>
      <left style="medium"/>
      <right style="thin"/>
      <top style="hair"/>
      <bottom>
        <color indexed="63"/>
      </bottom>
    </border>
    <border>
      <left>
        <color indexed="63"/>
      </left>
      <right>
        <color indexed="63"/>
      </right>
      <top style="hair"/>
      <bottom>
        <color indexed="63"/>
      </bottom>
    </border>
    <border>
      <left style="medium"/>
      <right style="thin"/>
      <top style="hair"/>
      <bottom style="medium"/>
    </border>
    <border>
      <left>
        <color indexed="63"/>
      </left>
      <right>
        <color indexed="63"/>
      </right>
      <top style="hair"/>
      <bottom style="medium"/>
    </border>
    <border>
      <left style="thin"/>
      <right style="thin"/>
      <top style="thin"/>
      <bottom>
        <color indexed="63"/>
      </bottom>
    </border>
    <border>
      <left style="thin"/>
      <right style="thin"/>
      <top>
        <color indexed="63"/>
      </top>
      <bottom style="thin"/>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medium"/>
    </border>
    <border>
      <left style="thin"/>
      <right>
        <color indexed="63"/>
      </right>
      <top>
        <color indexed="63"/>
      </top>
      <bottom style="hair"/>
    </border>
    <border>
      <left>
        <color indexed="63"/>
      </left>
      <right style="medium"/>
      <top>
        <color indexed="63"/>
      </top>
      <bottom style="hair"/>
    </border>
    <border>
      <left style="thin"/>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left style="medium"/>
      <right style="thin"/>
      <top style="thin"/>
      <bottom style="medium"/>
    </border>
    <border>
      <left style="thin"/>
      <right>
        <color indexed="63"/>
      </right>
      <top style="medium"/>
      <bottom style="medium"/>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9" fillId="0" borderId="0" applyNumberFormat="0" applyFill="0" applyBorder="0" applyAlignment="0" applyProtection="0"/>
    <xf numFmtId="0" fontId="17"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1"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95">
    <xf numFmtId="0" fontId="0" fillId="0" borderId="0" xfId="0"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4" fillId="0" borderId="0" xfId="0" applyFont="1" applyFill="1" applyBorder="1" applyAlignment="1" applyProtection="1">
      <alignment horizontal="center" vertical="top"/>
      <protection/>
    </xf>
    <xf numFmtId="0" fontId="3" fillId="0" borderId="0" xfId="0" applyFont="1" applyBorder="1" applyAlignment="1" applyProtection="1">
      <alignment horizontal="center" vertical="top"/>
      <protection/>
    </xf>
    <xf numFmtId="0" fontId="3" fillId="0" borderId="0" xfId="0" applyFont="1" applyAlignment="1" applyProtection="1">
      <alignment horizontal="center" vertical="top"/>
      <protection/>
    </xf>
    <xf numFmtId="0" fontId="0" fillId="0" borderId="0" xfId="0" applyAlignment="1" applyProtection="1">
      <alignment/>
      <protection/>
    </xf>
    <xf numFmtId="0" fontId="0" fillId="0" borderId="0" xfId="0" applyAlignment="1">
      <alignment horizontal="center"/>
    </xf>
    <xf numFmtId="0" fontId="10" fillId="0" borderId="0" xfId="0" applyFont="1" applyAlignment="1">
      <alignment horizontal="center"/>
    </xf>
    <xf numFmtId="0" fontId="0" fillId="0" borderId="0" xfId="0" applyFill="1" applyBorder="1" applyAlignment="1" applyProtection="1">
      <alignment vertical="center" wrapText="1"/>
      <protection/>
    </xf>
    <xf numFmtId="0" fontId="0" fillId="0" borderId="0" xfId="0" applyAlignment="1">
      <alignment horizontal="left"/>
    </xf>
    <xf numFmtId="0" fontId="2" fillId="33" borderId="0" xfId="0" applyFont="1" applyFill="1" applyAlignment="1">
      <alignment horizontal="centerContinuous" vertical="center"/>
    </xf>
    <xf numFmtId="0" fontId="12" fillId="33" borderId="0" xfId="0" applyFont="1" applyFill="1" applyAlignment="1">
      <alignment horizontal="centerContinuous" vertical="center"/>
    </xf>
    <xf numFmtId="0" fontId="11" fillId="33" borderId="0" xfId="0" applyFont="1" applyFill="1" applyBorder="1" applyAlignment="1" applyProtection="1">
      <alignment horizontal="centerContinuous" vertical="center" wrapText="1"/>
      <protection/>
    </xf>
    <xf numFmtId="0" fontId="14" fillId="34" borderId="10" xfId="0" applyFont="1" applyFill="1" applyBorder="1" applyAlignment="1" applyProtection="1">
      <alignment horizontal="left" vertical="center" wrapText="1"/>
      <protection/>
    </xf>
    <xf numFmtId="0" fontId="0" fillId="33" borderId="0" xfId="0" applyFill="1" applyBorder="1" applyAlignment="1" applyProtection="1">
      <alignment horizontal="centerContinuous" vertical="center" wrapText="1"/>
      <protection/>
    </xf>
    <xf numFmtId="0" fontId="0" fillId="35" borderId="11" xfId="0" applyFill="1" applyBorder="1" applyAlignment="1" applyProtection="1">
      <alignment vertical="top" wrapText="1"/>
      <protection/>
    </xf>
    <xf numFmtId="0" fontId="0" fillId="35" borderId="11" xfId="0" applyFill="1" applyBorder="1" applyAlignment="1" applyProtection="1">
      <alignment horizontal="center" vertical="top" wrapText="1"/>
      <protection/>
    </xf>
    <xf numFmtId="0" fontId="0" fillId="35" borderId="12" xfId="0" applyFill="1" applyBorder="1" applyAlignment="1" applyProtection="1">
      <alignment/>
      <protection/>
    </xf>
    <xf numFmtId="0" fontId="0" fillId="35" borderId="13" xfId="0" applyFill="1" applyBorder="1" applyAlignment="1" applyProtection="1">
      <alignment/>
      <protection/>
    </xf>
    <xf numFmtId="0" fontId="0" fillId="35" borderId="13" xfId="0" applyFill="1" applyBorder="1" applyAlignment="1" applyProtection="1">
      <alignment horizontal="center"/>
      <protection/>
    </xf>
    <xf numFmtId="0" fontId="0" fillId="0" borderId="0" xfId="0" applyFill="1" applyAlignment="1" applyProtection="1">
      <alignment/>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horizontal="center" vertical="center" wrapText="1"/>
      <protection/>
    </xf>
    <xf numFmtId="0" fontId="16" fillId="35" borderId="14" xfId="0" applyFont="1" applyFill="1" applyBorder="1" applyAlignment="1" applyProtection="1">
      <alignment/>
      <protection/>
    </xf>
    <xf numFmtId="0" fontId="16" fillId="35" borderId="12" xfId="0" applyFont="1" applyFill="1" applyBorder="1" applyAlignment="1" applyProtection="1">
      <alignment horizontal="center"/>
      <protection/>
    </xf>
    <xf numFmtId="0" fontId="16" fillId="35" borderId="12" xfId="0" applyFont="1" applyFill="1" applyBorder="1" applyAlignment="1" applyProtection="1">
      <alignment/>
      <protection/>
    </xf>
    <xf numFmtId="0" fontId="7" fillId="0" borderId="15" xfId="0" applyFont="1" applyBorder="1" applyAlignment="1" applyProtection="1">
      <alignment vertical="center"/>
      <protection/>
    </xf>
    <xf numFmtId="0" fontId="13" fillId="33" borderId="0" xfId="0" applyFont="1" applyFill="1" applyAlignment="1">
      <alignment horizontal="centerContinuous" vertical="center" wrapText="1"/>
    </xf>
    <xf numFmtId="0" fontId="7" fillId="0" borderId="16" xfId="0" applyFont="1" applyBorder="1" applyAlignment="1" applyProtection="1">
      <alignment vertical="center"/>
      <protection/>
    </xf>
    <xf numFmtId="0" fontId="0" fillId="35" borderId="17" xfId="0" applyFill="1" applyBorder="1" applyAlignment="1" applyProtection="1">
      <alignment horizontal="center" vertical="top" wrapText="1"/>
      <protection/>
    </xf>
    <xf numFmtId="0" fontId="0" fillId="35" borderId="18" xfId="0" applyFill="1" applyBorder="1" applyAlignment="1" applyProtection="1">
      <alignment vertical="top" wrapText="1"/>
      <protection/>
    </xf>
    <xf numFmtId="0" fontId="0" fillId="0" borderId="0" xfId="0" applyFill="1" applyAlignment="1">
      <alignment horizontal="center"/>
    </xf>
    <xf numFmtId="0" fontId="13" fillId="0" borderId="0" xfId="0" applyFont="1" applyFill="1" applyAlignment="1">
      <alignment horizontal="centerContinuous" vertical="center" wrapText="1"/>
    </xf>
    <xf numFmtId="0" fontId="12" fillId="0" borderId="0" xfId="0" applyFont="1" applyFill="1" applyAlignment="1">
      <alignment horizontal="centerContinuous" vertical="center"/>
    </xf>
    <xf numFmtId="0" fontId="0" fillId="0" borderId="0" xfId="0" applyFill="1" applyBorder="1" applyAlignment="1" applyProtection="1">
      <alignment horizontal="centerContinuous" vertical="center"/>
      <protection/>
    </xf>
    <xf numFmtId="0" fontId="0" fillId="0" borderId="0" xfId="0" applyFont="1" applyFill="1" applyBorder="1" applyAlignment="1" applyProtection="1">
      <alignment/>
      <protection/>
    </xf>
    <xf numFmtId="0" fontId="16" fillId="35" borderId="19" xfId="0" applyFont="1" applyFill="1" applyBorder="1" applyAlignment="1" applyProtection="1">
      <alignment horizontal="center"/>
      <protection/>
    </xf>
    <xf numFmtId="0" fontId="19"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1" fillId="0" borderId="20" xfId="0" applyFont="1" applyFill="1" applyBorder="1" applyAlignment="1" applyProtection="1">
      <alignment horizontal="center" vertical="center" wrapText="1"/>
      <protection/>
    </xf>
    <xf numFmtId="0" fontId="1" fillId="36" borderId="21" xfId="0" applyFont="1" applyFill="1" applyBorder="1" applyAlignment="1" applyProtection="1">
      <alignment horizontal="center" vertical="center" wrapText="1"/>
      <protection locked="0"/>
    </xf>
    <xf numFmtId="2" fontId="1" fillId="36" borderId="22"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xf>
    <xf numFmtId="0" fontId="0" fillId="0" borderId="0" xfId="0" applyFill="1" applyBorder="1" applyAlignment="1" applyProtection="1">
      <alignment horizontal="center"/>
      <protection/>
    </xf>
    <xf numFmtId="164" fontId="0" fillId="0" borderId="0" xfId="0" applyNumberFormat="1" applyAlignment="1" applyProtection="1">
      <alignment/>
      <protection/>
    </xf>
    <xf numFmtId="0" fontId="1" fillId="36" borderId="23" xfId="0" applyFont="1" applyFill="1" applyBorder="1" applyAlignment="1" applyProtection="1">
      <alignment horizontal="center" vertical="center" wrapText="1"/>
      <protection locked="0"/>
    </xf>
    <xf numFmtId="167" fontId="1" fillId="36" borderId="24" xfId="0" applyNumberFormat="1" applyFont="1" applyFill="1" applyBorder="1" applyAlignment="1" applyProtection="1">
      <alignment horizontal="center" vertical="center"/>
      <protection locked="0"/>
    </xf>
    <xf numFmtId="0" fontId="1" fillId="0" borderId="25" xfId="0" applyFont="1" applyBorder="1" applyAlignment="1">
      <alignment vertical="center" wrapText="1"/>
    </xf>
    <xf numFmtId="0" fontId="0" fillId="0" borderId="26" xfId="0" applyBorder="1" applyAlignment="1">
      <alignment vertical="center" wrapText="1"/>
    </xf>
    <xf numFmtId="0" fontId="1" fillId="0" borderId="27" xfId="0" applyFont="1" applyBorder="1" applyAlignment="1">
      <alignment vertical="center" wrapText="1"/>
    </xf>
    <xf numFmtId="0" fontId="0" fillId="0" borderId="28" xfId="0" applyBorder="1" applyAlignment="1">
      <alignment vertical="center" wrapText="1"/>
    </xf>
    <xf numFmtId="167" fontId="1" fillId="36" borderId="22" xfId="0"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protection/>
    </xf>
    <xf numFmtId="0" fontId="0" fillId="0" borderId="0" xfId="0" applyAlignment="1" applyProtection="1">
      <alignment horizontal="center" vertical="center"/>
      <protection/>
    </xf>
    <xf numFmtId="0" fontId="1" fillId="0" borderId="0" xfId="0" applyFont="1" applyAlignment="1" applyProtection="1">
      <alignment horizontal="center" vertical="center"/>
      <protection/>
    </xf>
    <xf numFmtId="0" fontId="0" fillId="0" borderId="0" xfId="0" applyAlignment="1" applyProtection="1">
      <alignment horizontal="left" vertical="center"/>
      <protection/>
    </xf>
    <xf numFmtId="0" fontId="1" fillId="0" borderId="0" xfId="0" applyFont="1" applyAlignment="1" applyProtection="1">
      <alignment horizontal="left" vertical="center"/>
      <protection/>
    </xf>
    <xf numFmtId="0" fontId="0" fillId="0" borderId="29" xfId="0" applyFont="1" applyFill="1" applyBorder="1" applyAlignment="1" applyProtection="1">
      <alignment/>
      <protection/>
    </xf>
    <xf numFmtId="0" fontId="0" fillId="0" borderId="30" xfId="0" applyFont="1" applyFill="1" applyBorder="1" applyAlignment="1" applyProtection="1">
      <alignment/>
      <protection/>
    </xf>
    <xf numFmtId="0" fontId="0" fillId="0" borderId="31" xfId="0" applyFont="1" applyFill="1" applyBorder="1" applyAlignment="1" applyProtection="1">
      <alignment/>
      <protection/>
    </xf>
    <xf numFmtId="0" fontId="0" fillId="0" borderId="32" xfId="0" applyFont="1" applyFill="1" applyBorder="1" applyAlignment="1" applyProtection="1">
      <alignment horizontal="center" vertical="top" wrapText="1"/>
      <protection/>
    </xf>
    <xf numFmtId="0" fontId="0" fillId="0" borderId="33" xfId="0" applyFont="1" applyFill="1" applyBorder="1" applyAlignment="1" applyProtection="1">
      <alignment horizontal="center"/>
      <protection/>
    </xf>
    <xf numFmtId="0" fontId="0" fillId="0" borderId="34" xfId="0" applyFont="1" applyFill="1" applyBorder="1" applyAlignment="1" applyProtection="1">
      <alignment horizontal="center"/>
      <protection/>
    </xf>
    <xf numFmtId="0" fontId="0" fillId="0" borderId="32" xfId="0" applyFont="1" applyFill="1" applyBorder="1" applyAlignment="1" applyProtection="1">
      <alignment horizontal="center"/>
      <protection/>
    </xf>
    <xf numFmtId="0" fontId="0" fillId="0" borderId="32" xfId="0" applyFill="1" applyBorder="1" applyAlignment="1" applyProtection="1">
      <alignment/>
      <protection/>
    </xf>
    <xf numFmtId="0" fontId="0" fillId="0" borderId="33" xfId="0" applyFill="1" applyBorder="1" applyAlignment="1" applyProtection="1">
      <alignment/>
      <protection/>
    </xf>
    <xf numFmtId="0" fontId="0" fillId="0" borderId="33" xfId="0" applyBorder="1" applyAlignment="1" applyProtection="1">
      <alignment/>
      <protection/>
    </xf>
    <xf numFmtId="0" fontId="0" fillId="0" borderId="34" xfId="0" applyBorder="1" applyAlignment="1" applyProtection="1">
      <alignment/>
      <protection/>
    </xf>
    <xf numFmtId="0" fontId="3" fillId="0" borderId="33" xfId="0" applyFont="1" applyFill="1" applyBorder="1" applyAlignment="1" applyProtection="1">
      <alignment horizontal="center" vertical="top"/>
      <protection/>
    </xf>
    <xf numFmtId="0" fontId="0" fillId="0" borderId="32" xfId="0" applyBorder="1" applyAlignment="1" applyProtection="1">
      <alignment/>
      <protection/>
    </xf>
    <xf numFmtId="2" fontId="3" fillId="0" borderId="33" xfId="0" applyNumberFormat="1" applyFont="1" applyBorder="1" applyAlignment="1" applyProtection="1">
      <alignment horizontal="center"/>
      <protection/>
    </xf>
    <xf numFmtId="0" fontId="3" fillId="0" borderId="33" xfId="0" applyFont="1" applyBorder="1" applyAlignment="1" applyProtection="1">
      <alignment horizontal="center" vertical="top"/>
      <protection/>
    </xf>
    <xf numFmtId="0" fontId="5" fillId="0" borderId="32" xfId="0" applyFont="1" applyFill="1" applyBorder="1" applyAlignment="1" applyProtection="1">
      <alignment horizontal="center" wrapText="1"/>
      <protection/>
    </xf>
    <xf numFmtId="2" fontId="3" fillId="0" borderId="33" xfId="0" applyNumberFormat="1" applyFont="1" applyBorder="1" applyAlignment="1" applyProtection="1">
      <alignment horizontal="center" vertical="top"/>
      <protection/>
    </xf>
    <xf numFmtId="2" fontId="6" fillId="0" borderId="33" xfId="0" applyNumberFormat="1" applyFont="1" applyBorder="1" applyAlignment="1" applyProtection="1">
      <alignment horizontal="center" vertical="top"/>
      <protection/>
    </xf>
    <xf numFmtId="0" fontId="0" fillId="0" borderId="35" xfId="0" applyBorder="1" applyAlignment="1" applyProtection="1">
      <alignment/>
      <protection/>
    </xf>
    <xf numFmtId="0" fontId="0" fillId="0" borderId="36" xfId="0" applyBorder="1" applyAlignment="1" applyProtection="1">
      <alignment/>
      <protection/>
    </xf>
    <xf numFmtId="0" fontId="0" fillId="0" borderId="37" xfId="0" applyBorder="1" applyAlignment="1" applyProtection="1">
      <alignment/>
      <protection/>
    </xf>
    <xf numFmtId="0" fontId="1" fillId="0" borderId="38" xfId="0" applyFont="1" applyBorder="1" applyAlignment="1" applyProtection="1">
      <alignment vertical="center"/>
      <protection/>
    </xf>
    <xf numFmtId="0" fontId="1" fillId="0" borderId="39" xfId="0" applyFont="1" applyBorder="1" applyAlignment="1" applyProtection="1">
      <alignment vertical="center"/>
      <protection/>
    </xf>
    <xf numFmtId="0" fontId="1" fillId="36" borderId="40" xfId="0" applyFont="1" applyFill="1" applyBorder="1" applyAlignment="1" applyProtection="1">
      <alignment horizontal="center" vertical="center" wrapText="1"/>
      <protection locked="0"/>
    </xf>
    <xf numFmtId="0" fontId="0" fillId="0" borderId="41" xfId="0" applyBorder="1" applyAlignment="1" applyProtection="1">
      <alignment horizontal="left" vertical="center"/>
      <protection/>
    </xf>
    <xf numFmtId="0" fontId="0" fillId="0" borderId="41" xfId="0" applyBorder="1" applyAlignment="1" applyProtection="1">
      <alignment vertical="center"/>
      <protection/>
    </xf>
    <xf numFmtId="0" fontId="0" fillId="0" borderId="42" xfId="0" applyFill="1" applyBorder="1" applyAlignment="1" applyProtection="1">
      <alignment vertical="center"/>
      <protection/>
    </xf>
    <xf numFmtId="0" fontId="0" fillId="0" borderId="43" xfId="0" applyFill="1" applyBorder="1" applyAlignment="1" applyProtection="1">
      <alignment vertical="center"/>
      <protection/>
    </xf>
    <xf numFmtId="0" fontId="0" fillId="0" borderId="44" xfId="0" applyFont="1" applyFill="1" applyBorder="1" applyAlignment="1" applyProtection="1">
      <alignment vertical="center"/>
      <protection/>
    </xf>
    <xf numFmtId="0" fontId="19" fillId="0" borderId="0" xfId="0" applyFont="1" applyFill="1" applyBorder="1" applyAlignment="1" applyProtection="1">
      <alignment/>
      <protection/>
    </xf>
    <xf numFmtId="2" fontId="0" fillId="37" borderId="24"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xf>
    <xf numFmtId="0" fontId="21" fillId="0" borderId="0" xfId="0" applyFont="1" applyFill="1" applyBorder="1" applyAlignment="1" applyProtection="1">
      <alignment/>
      <protection/>
    </xf>
    <xf numFmtId="0" fontId="0" fillId="0" borderId="45" xfId="0" applyFill="1" applyBorder="1" applyAlignment="1" applyProtection="1">
      <alignment/>
      <protection/>
    </xf>
    <xf numFmtId="0" fontId="21"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quotePrefix="1">
      <alignment/>
      <protection/>
    </xf>
    <xf numFmtId="165" fontId="0" fillId="0" borderId="0" xfId="0" applyNumberFormat="1" applyFont="1" applyFill="1" applyBorder="1" applyAlignment="1" applyProtection="1">
      <alignment/>
      <protection/>
    </xf>
    <xf numFmtId="0" fontId="25" fillId="0" borderId="0" xfId="0" applyFont="1" applyFill="1" applyBorder="1" applyAlignment="1">
      <alignment/>
    </xf>
    <xf numFmtId="0" fontId="25" fillId="0" borderId="0" xfId="0" applyFont="1" applyFill="1" applyBorder="1" applyAlignment="1">
      <alignment vertical="top" wrapText="1"/>
    </xf>
    <xf numFmtId="0" fontId="25" fillId="0" borderId="0" xfId="0" applyFont="1" applyFill="1" applyBorder="1" applyAlignment="1">
      <alignment/>
    </xf>
    <xf numFmtId="1" fontId="0"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0" fontId="21" fillId="0" borderId="0" xfId="0" applyFont="1" applyFill="1" applyBorder="1" applyAlignment="1" applyProtection="1">
      <alignment/>
      <protection/>
    </xf>
    <xf numFmtId="1" fontId="0" fillId="0" borderId="0" xfId="0" applyNumberFormat="1" applyFont="1" applyFill="1" applyBorder="1" applyAlignment="1" applyProtection="1">
      <alignment horizontal="left" vertical="top"/>
      <protection/>
    </xf>
    <xf numFmtId="0" fontId="0" fillId="0" borderId="0" xfId="0" applyFont="1" applyFill="1" applyBorder="1" applyAlignment="1" applyProtection="1" quotePrefix="1">
      <alignment horizontal="right"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horizontal="right" vertical="top"/>
      <protection/>
    </xf>
    <xf numFmtId="2" fontId="0" fillId="0" borderId="0" xfId="0" applyNumberFormat="1" applyFont="1" applyFill="1" applyBorder="1" applyAlignment="1" applyProtection="1">
      <alignment horizontal="right" vertical="top"/>
      <protection/>
    </xf>
    <xf numFmtId="0" fontId="7"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174" fontId="0" fillId="0" borderId="0" xfId="0" applyNumberFormat="1" applyFont="1" applyFill="1" applyBorder="1" applyAlignment="1" applyProtection="1">
      <alignment vertical="top"/>
      <protection/>
    </xf>
    <xf numFmtId="0" fontId="3" fillId="0" borderId="0" xfId="0" applyFont="1" applyFill="1" applyBorder="1" applyAlignment="1" applyProtection="1">
      <alignment horizontal="center" vertical="top"/>
      <protection/>
    </xf>
    <xf numFmtId="0" fontId="27" fillId="0" borderId="0" xfId="0" applyFont="1" applyFill="1" applyBorder="1" applyAlignment="1" applyProtection="1">
      <alignment vertical="top"/>
      <protection/>
    </xf>
    <xf numFmtId="0" fontId="0" fillId="0" borderId="0" xfId="0" applyFill="1" applyAlignment="1" applyProtection="1">
      <alignment horizontal="center"/>
      <protection/>
    </xf>
    <xf numFmtId="0" fontId="5" fillId="0" borderId="0" xfId="0" applyFont="1" applyFill="1" applyBorder="1" applyAlignment="1" applyProtection="1">
      <alignment horizontal="center" vertical="top" wrapText="1"/>
      <protection/>
    </xf>
    <xf numFmtId="0" fontId="0" fillId="0" borderId="0" xfId="0" applyFont="1" applyFill="1" applyBorder="1" applyAlignment="1" applyProtection="1">
      <alignment horizontal="left" vertical="top"/>
      <protection/>
    </xf>
    <xf numFmtId="0" fontId="0" fillId="0" borderId="0" xfId="0" applyFill="1" applyAlignment="1">
      <alignment wrapText="1"/>
    </xf>
    <xf numFmtId="0" fontId="1" fillId="0" borderId="25" xfId="0" applyFont="1" applyFill="1" applyBorder="1" applyAlignment="1" applyProtection="1">
      <alignment horizontal="left" vertical="center" indent="1"/>
      <protection/>
    </xf>
    <xf numFmtId="0" fontId="0" fillId="0" borderId="0" xfId="0" applyFill="1" applyBorder="1" applyAlignment="1" applyProtection="1">
      <alignment vertical="center"/>
      <protection/>
    </xf>
    <xf numFmtId="0" fontId="0" fillId="0" borderId="0" xfId="0" applyFill="1" applyAlignment="1" applyProtection="1">
      <alignment vertical="center"/>
      <protection/>
    </xf>
    <xf numFmtId="0" fontId="1" fillId="0" borderId="24" xfId="0" applyFont="1" applyFill="1" applyBorder="1" applyAlignment="1" applyProtection="1">
      <alignment horizontal="left" vertical="center" indent="1"/>
      <protection/>
    </xf>
    <xf numFmtId="0" fontId="1" fillId="0" borderId="46" xfId="0" applyFont="1" applyFill="1" applyBorder="1" applyAlignment="1" applyProtection="1">
      <alignment horizontal="left" vertical="center" indent="1"/>
      <protection/>
    </xf>
    <xf numFmtId="2" fontId="26" fillId="0" borderId="0" xfId="0" applyNumberFormat="1" applyFont="1" applyFill="1" applyAlignment="1" applyProtection="1">
      <alignment/>
      <protection/>
    </xf>
    <xf numFmtId="0" fontId="0" fillId="0" borderId="0" xfId="0" applyFill="1" applyAlignment="1" applyProtection="1">
      <alignment/>
      <protection/>
    </xf>
    <xf numFmtId="0" fontId="28" fillId="0" borderId="47" xfId="0" applyFont="1" applyFill="1" applyBorder="1" applyAlignment="1" applyProtection="1">
      <alignment horizontal="center"/>
      <protection/>
    </xf>
    <xf numFmtId="0" fontId="0" fillId="0" borderId="0" xfId="0" applyAlignment="1">
      <alignment/>
    </xf>
    <xf numFmtId="0" fontId="0" fillId="0" borderId="48" xfId="0" applyBorder="1" applyAlignment="1" applyProtection="1">
      <alignment/>
      <protection/>
    </xf>
    <xf numFmtId="0" fontId="0" fillId="0" borderId="39" xfId="0" applyBorder="1" applyAlignment="1" applyProtection="1">
      <alignment/>
      <protection/>
    </xf>
    <xf numFmtId="0" fontId="0" fillId="0" borderId="0" xfId="0" applyBorder="1" applyAlignment="1" applyProtection="1">
      <alignment/>
      <protection/>
    </xf>
    <xf numFmtId="0" fontId="0" fillId="0" borderId="42" xfId="0" applyBorder="1" applyAlignment="1" applyProtection="1">
      <alignment/>
      <protection/>
    </xf>
    <xf numFmtId="2" fontId="0" fillId="0" borderId="0" xfId="0" applyNumberForma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165" fontId="0" fillId="0" borderId="0" xfId="0" applyNumberFormat="1" applyFont="1" applyFill="1" applyBorder="1" applyAlignment="1" applyProtection="1">
      <alignment horizontal="center" vertical="center"/>
      <protection locked="0"/>
    </xf>
    <xf numFmtId="164" fontId="0" fillId="0" borderId="0" xfId="0" applyNumberFormat="1" applyFont="1" applyFill="1" applyBorder="1" applyAlignment="1" applyProtection="1">
      <alignment horizontal="center" vertical="center"/>
      <protection locked="0"/>
    </xf>
    <xf numFmtId="1" fontId="0" fillId="0" borderId="0"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167" fontId="0" fillId="0" borderId="0" xfId="0" applyNumberFormat="1" applyFont="1" applyFill="1" applyBorder="1" applyAlignment="1" applyProtection="1">
      <alignment horizontal="center" vertical="center"/>
      <protection locked="0"/>
    </xf>
    <xf numFmtId="0" fontId="0" fillId="37" borderId="24" xfId="0" applyNumberFormat="1" applyFont="1" applyFill="1" applyBorder="1" applyAlignment="1" applyProtection="1">
      <alignment horizontal="center" vertical="center"/>
      <protection locked="0"/>
    </xf>
    <xf numFmtId="0" fontId="0" fillId="0" borderId="0" xfId="0" applyFont="1" applyBorder="1" applyAlignment="1" applyProtection="1">
      <alignment/>
      <protection/>
    </xf>
    <xf numFmtId="0" fontId="0" fillId="0" borderId="0" xfId="0" applyBorder="1" applyAlignment="1">
      <alignment/>
    </xf>
    <xf numFmtId="0" fontId="0" fillId="0" borderId="0" xfId="0" applyFill="1" applyBorder="1" applyAlignment="1">
      <alignment/>
    </xf>
    <xf numFmtId="0" fontId="28" fillId="0" borderId="49" xfId="0" applyFont="1" applyFill="1" applyBorder="1" applyAlignment="1" applyProtection="1">
      <alignment horizontal="center"/>
      <protection locked="0"/>
    </xf>
    <xf numFmtId="0" fontId="0" fillId="0" borderId="0" xfId="0" applyAlignment="1">
      <alignment horizontal="right"/>
    </xf>
    <xf numFmtId="0" fontId="28" fillId="0" borderId="0" xfId="0" applyFont="1" applyAlignment="1">
      <alignment horizontal="right"/>
    </xf>
    <xf numFmtId="0" fontId="0" fillId="0" borderId="0" xfId="0" applyFont="1" applyBorder="1" applyAlignment="1" applyProtection="1">
      <alignment horizontal="right"/>
      <protection/>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right"/>
      <protection/>
    </xf>
    <xf numFmtId="2" fontId="0" fillId="0" borderId="0" xfId="0" applyNumberFormat="1" applyBorder="1" applyAlignment="1" applyProtection="1">
      <alignment horizontal="right"/>
      <protection/>
    </xf>
    <xf numFmtId="2" fontId="0" fillId="0" borderId="0" xfId="0" applyNumberFormat="1" applyFont="1" applyBorder="1" applyAlignment="1" applyProtection="1">
      <alignment horizontal="right"/>
      <protection/>
    </xf>
    <xf numFmtId="2" fontId="0" fillId="0" borderId="0" xfId="0" applyNumberFormat="1" applyFont="1" applyFill="1" applyBorder="1" applyAlignment="1" applyProtection="1">
      <alignment horizontal="right"/>
      <protection/>
    </xf>
    <xf numFmtId="0" fontId="0" fillId="0" borderId="0" xfId="0" applyBorder="1" applyAlignment="1" applyProtection="1">
      <alignment horizontal="right"/>
      <protection/>
    </xf>
    <xf numFmtId="0" fontId="0" fillId="0" borderId="0" xfId="0" applyBorder="1" applyAlignment="1">
      <alignment horizontal="right"/>
    </xf>
    <xf numFmtId="2" fontId="0" fillId="0" borderId="0" xfId="0" applyNumberFormat="1" applyAlignment="1">
      <alignment horizontal="right"/>
    </xf>
    <xf numFmtId="0" fontId="0" fillId="0" borderId="40" xfId="0" applyBorder="1" applyAlignment="1" applyProtection="1">
      <alignment/>
      <protection/>
    </xf>
    <xf numFmtId="0" fontId="0" fillId="0" borderId="41" xfId="0" applyFont="1" applyBorder="1" applyAlignment="1" applyProtection="1">
      <alignment/>
      <protection/>
    </xf>
    <xf numFmtId="0" fontId="0" fillId="0" borderId="0" xfId="0" applyFont="1" applyBorder="1" applyAlignment="1" applyProtection="1">
      <alignment/>
      <protection/>
    </xf>
    <xf numFmtId="0" fontId="0" fillId="0" borderId="42" xfId="0" applyFont="1" applyBorder="1" applyAlignment="1" applyProtection="1">
      <alignment/>
      <protection/>
    </xf>
    <xf numFmtId="0" fontId="0" fillId="0" borderId="43" xfId="0" applyFont="1" applyBorder="1" applyAlignment="1" applyProtection="1">
      <alignment/>
      <protection/>
    </xf>
    <xf numFmtId="0" fontId="0" fillId="0" borderId="50" xfId="0" applyFont="1" applyBorder="1" applyAlignment="1" applyProtection="1">
      <alignment/>
      <protection/>
    </xf>
    <xf numFmtId="0" fontId="0" fillId="0" borderId="44" xfId="0" applyFont="1" applyBorder="1" applyAlignment="1" applyProtection="1">
      <alignment/>
      <protection/>
    </xf>
    <xf numFmtId="0" fontId="0" fillId="0" borderId="41" xfId="0" applyBorder="1" applyAlignment="1" applyProtection="1">
      <alignment/>
      <protection/>
    </xf>
    <xf numFmtId="0" fontId="0" fillId="0" borderId="42" xfId="0" applyFill="1" applyBorder="1" applyAlignment="1" applyProtection="1">
      <alignment/>
      <protection/>
    </xf>
    <xf numFmtId="0" fontId="0" fillId="0" borderId="43" xfId="0" applyBorder="1" applyAlignment="1" applyProtection="1">
      <alignment/>
      <protection/>
    </xf>
    <xf numFmtId="0" fontId="0" fillId="0" borderId="50" xfId="0" applyBorder="1" applyAlignment="1" applyProtection="1">
      <alignment/>
      <protection/>
    </xf>
    <xf numFmtId="0" fontId="0" fillId="0" borderId="44" xfId="0" applyBorder="1" applyAlignment="1" applyProtection="1">
      <alignment/>
      <protection/>
    </xf>
    <xf numFmtId="0" fontId="0" fillId="0" borderId="41" xfId="0" applyFont="1" applyFill="1" applyBorder="1" applyAlignment="1" applyProtection="1">
      <alignment/>
      <protection/>
    </xf>
    <xf numFmtId="0" fontId="0" fillId="0" borderId="42" xfId="0" applyFont="1" applyFill="1" applyBorder="1" applyAlignment="1" applyProtection="1">
      <alignment/>
      <protection/>
    </xf>
    <xf numFmtId="0" fontId="0" fillId="0" borderId="41" xfId="0" applyFill="1" applyBorder="1" applyAlignment="1" applyProtection="1">
      <alignment/>
      <protection/>
    </xf>
    <xf numFmtId="0" fontId="0" fillId="0" borderId="43" xfId="0" applyFill="1" applyBorder="1" applyAlignment="1" applyProtection="1">
      <alignment/>
      <protection/>
    </xf>
    <xf numFmtId="0" fontId="0" fillId="0" borderId="44" xfId="0" applyFill="1" applyBorder="1" applyAlignment="1" applyProtection="1">
      <alignment/>
      <protection/>
    </xf>
    <xf numFmtId="2" fontId="0" fillId="0" borderId="51" xfId="0" applyNumberFormat="1" applyFill="1" applyBorder="1" applyAlignment="1" applyProtection="1">
      <alignment horizontal="right"/>
      <protection/>
    </xf>
    <xf numFmtId="165" fontId="0" fillId="0" borderId="0" xfId="0" applyNumberFormat="1" applyAlignment="1" applyProtection="1">
      <alignment/>
      <protection/>
    </xf>
    <xf numFmtId="0" fontId="1" fillId="0" borderId="0" xfId="0" applyNumberFormat="1" applyFont="1" applyFill="1" applyBorder="1" applyAlignment="1" applyProtection="1">
      <alignment horizontal="center" vertical="center"/>
      <protection locked="0"/>
    </xf>
    <xf numFmtId="176" fontId="7" fillId="38" borderId="52" xfId="0" applyNumberFormat="1" applyFont="1" applyFill="1" applyBorder="1" applyAlignment="1" applyProtection="1">
      <alignment horizontal="center" vertical="center"/>
      <protection/>
    </xf>
    <xf numFmtId="0" fontId="9" fillId="39" borderId="52" xfId="0" applyFont="1" applyFill="1" applyBorder="1" applyAlignment="1" applyProtection="1">
      <alignment horizontal="center" vertical="center" wrapText="1"/>
      <protection/>
    </xf>
    <xf numFmtId="0" fontId="9" fillId="39" borderId="53" xfId="0" applyFont="1" applyFill="1" applyBorder="1" applyAlignment="1" applyProtection="1">
      <alignment horizontal="center" vertical="center" wrapText="1"/>
      <protection/>
    </xf>
    <xf numFmtId="0" fontId="9" fillId="39" borderId="54" xfId="0" applyFont="1" applyFill="1" applyBorder="1" applyAlignment="1" applyProtection="1">
      <alignment horizontal="center" vertical="center" wrapText="1"/>
      <protection/>
    </xf>
    <xf numFmtId="0" fontId="9" fillId="39" borderId="24" xfId="0" applyFont="1" applyFill="1" applyBorder="1" applyAlignment="1" applyProtection="1">
      <alignment horizontal="center" vertical="center"/>
      <protection/>
    </xf>
    <xf numFmtId="0" fontId="9" fillId="39" borderId="22" xfId="0" applyFont="1" applyFill="1" applyBorder="1" applyAlignment="1" applyProtection="1">
      <alignment horizontal="center" vertical="center"/>
      <protection/>
    </xf>
    <xf numFmtId="0" fontId="0" fillId="0" borderId="0" xfId="0" applyFill="1" applyAlignment="1" applyProtection="1">
      <alignment wrapText="1"/>
      <protection/>
    </xf>
    <xf numFmtId="0" fontId="19" fillId="0" borderId="0" xfId="0" applyFont="1" applyFill="1" applyAlignment="1" applyProtection="1">
      <alignment/>
      <protection/>
    </xf>
    <xf numFmtId="0" fontId="25" fillId="0" borderId="0" xfId="0" applyFont="1" applyFill="1" applyBorder="1" applyAlignment="1" applyProtection="1">
      <alignment/>
      <protection/>
    </xf>
    <xf numFmtId="176" fontId="7" fillId="38" borderId="53" xfId="0" applyNumberFormat="1" applyFont="1" applyFill="1" applyBorder="1" applyAlignment="1" applyProtection="1">
      <alignment horizontal="center" vertical="center"/>
      <protection/>
    </xf>
    <xf numFmtId="2" fontId="28" fillId="0" borderId="0" xfId="0" applyNumberFormat="1" applyFont="1" applyFill="1" applyBorder="1" applyAlignment="1" applyProtection="1">
      <alignment horizontal="right"/>
      <protection/>
    </xf>
    <xf numFmtId="165" fontId="28" fillId="0" borderId="0" xfId="0" applyNumberFormat="1" applyFont="1" applyFill="1" applyAlignment="1">
      <alignment horizontal="right"/>
    </xf>
    <xf numFmtId="165" fontId="0" fillId="0" borderId="0" xfId="0" applyNumberFormat="1" applyFont="1" applyFill="1" applyAlignment="1" applyProtection="1">
      <alignment/>
      <protection/>
    </xf>
    <xf numFmtId="0" fontId="0" fillId="0" borderId="27" xfId="0" applyBorder="1" applyAlignment="1" applyProtection="1">
      <alignment vertical="center"/>
      <protection/>
    </xf>
    <xf numFmtId="0" fontId="0" fillId="0" borderId="28" xfId="0" applyBorder="1" applyAlignment="1" applyProtection="1">
      <alignment vertical="center"/>
      <protection/>
    </xf>
    <xf numFmtId="0" fontId="0" fillId="0" borderId="28" xfId="0" applyBorder="1" applyAlignment="1" applyProtection="1">
      <alignment/>
      <protection/>
    </xf>
    <xf numFmtId="0" fontId="0" fillId="36" borderId="55" xfId="0" applyFill="1" applyBorder="1" applyAlignment="1" applyProtection="1">
      <alignment horizontal="center" vertical="center"/>
      <protection locked="0"/>
    </xf>
    <xf numFmtId="0" fontId="0" fillId="0" borderId="56" xfId="0" applyFill="1" applyBorder="1" applyAlignment="1" applyProtection="1">
      <alignment vertical="top" wrapText="1"/>
      <protection/>
    </xf>
    <xf numFmtId="14" fontId="0" fillId="0" borderId="0" xfId="0" applyNumberFormat="1" applyAlignment="1">
      <alignment/>
    </xf>
    <xf numFmtId="165" fontId="0" fillId="0" borderId="0" xfId="0" applyNumberFormat="1" applyFont="1" applyFill="1" applyBorder="1" applyAlignment="1" applyProtection="1">
      <alignment horizontal="right" vertical="center" wrapText="1"/>
      <protection/>
    </xf>
    <xf numFmtId="0" fontId="0" fillId="0" borderId="40" xfId="0" applyFont="1" applyFill="1" applyBorder="1" applyAlignment="1" applyProtection="1">
      <alignment horizontal="left"/>
      <protection/>
    </xf>
    <xf numFmtId="0" fontId="0" fillId="0" borderId="40" xfId="0" applyBorder="1" applyAlignment="1" applyProtection="1">
      <alignment horizontal="left"/>
      <protection/>
    </xf>
    <xf numFmtId="0" fontId="1" fillId="0" borderId="0" xfId="0" applyFont="1" applyFill="1" applyBorder="1" applyAlignment="1" applyProtection="1">
      <alignment horizontal="left" vertical="center" indent="1"/>
      <protection/>
    </xf>
    <xf numFmtId="0" fontId="0" fillId="37" borderId="24" xfId="0" applyFill="1" applyBorder="1" applyAlignment="1" applyProtection="1">
      <alignment horizontal="center" vertical="center"/>
      <protection locked="0"/>
    </xf>
    <xf numFmtId="0" fontId="28" fillId="0" borderId="49" xfId="0" applyFont="1" applyFill="1" applyBorder="1" applyAlignment="1" applyProtection="1">
      <alignment horizontal="center" vertical="center"/>
      <protection locked="0"/>
    </xf>
    <xf numFmtId="0" fontId="0" fillId="0" borderId="0" xfId="0" applyAlignment="1" applyProtection="1">
      <alignment vertical="center"/>
      <protection/>
    </xf>
    <xf numFmtId="0" fontId="7" fillId="0" borderId="0" xfId="0" applyFont="1" applyBorder="1" applyAlignment="1" applyProtection="1">
      <alignment vertical="center"/>
      <protection/>
    </xf>
    <xf numFmtId="0" fontId="0" fillId="0" borderId="0" xfId="0" applyBorder="1" applyAlignment="1" applyProtection="1">
      <alignment vertical="center"/>
      <protection/>
    </xf>
    <xf numFmtId="0" fontId="1" fillId="0" borderId="57" xfId="0" applyFont="1" applyBorder="1" applyAlignment="1" applyProtection="1">
      <alignment vertical="center"/>
      <protection/>
    </xf>
    <xf numFmtId="0" fontId="7" fillId="0" borderId="58" xfId="0" applyFont="1" applyBorder="1" applyAlignment="1" applyProtection="1">
      <alignment vertical="center"/>
      <protection/>
    </xf>
    <xf numFmtId="0" fontId="1" fillId="0" borderId="59" xfId="0" applyFont="1" applyBorder="1" applyAlignment="1" applyProtection="1">
      <alignment vertical="center"/>
      <protection/>
    </xf>
    <xf numFmtId="0" fontId="7" fillId="0" borderId="60" xfId="0" applyFont="1" applyBorder="1" applyAlignment="1" applyProtection="1">
      <alignment vertical="center"/>
      <protection/>
    </xf>
    <xf numFmtId="0" fontId="1" fillId="0" borderId="61" xfId="0" applyFont="1" applyBorder="1" applyAlignment="1" applyProtection="1">
      <alignment vertical="center"/>
      <protection/>
    </xf>
    <xf numFmtId="0" fontId="7" fillId="0" borderId="62" xfId="0" applyFont="1" applyBorder="1" applyAlignment="1" applyProtection="1">
      <alignment vertical="center"/>
      <protection/>
    </xf>
    <xf numFmtId="0" fontId="0" fillId="0" borderId="50" xfId="0" applyBorder="1" applyAlignment="1" applyProtection="1">
      <alignment vertical="center"/>
      <protection/>
    </xf>
    <xf numFmtId="0" fontId="0" fillId="36" borderId="24" xfId="0" applyFill="1" applyBorder="1" applyAlignment="1" applyProtection="1">
      <alignment horizontal="center" vertical="center"/>
      <protection locked="0"/>
    </xf>
    <xf numFmtId="0" fontId="0" fillId="0" borderId="40" xfId="0" applyFill="1" applyBorder="1" applyAlignment="1" applyProtection="1">
      <alignment vertical="center"/>
      <protection/>
    </xf>
    <xf numFmtId="0" fontId="0" fillId="0" borderId="39" xfId="0" applyBorder="1" applyAlignment="1" applyProtection="1">
      <alignment vertical="center"/>
      <protection/>
    </xf>
    <xf numFmtId="0" fontId="0" fillId="0" borderId="41" xfId="0" applyFill="1" applyBorder="1" applyAlignment="1" applyProtection="1">
      <alignment vertical="center"/>
      <protection/>
    </xf>
    <xf numFmtId="0" fontId="0" fillId="0" borderId="42" xfId="0" applyBorder="1" applyAlignment="1" applyProtection="1">
      <alignment vertical="center"/>
      <protection/>
    </xf>
    <xf numFmtId="0" fontId="0" fillId="0" borderId="44" xfId="0" applyBorder="1" applyAlignment="1" applyProtection="1">
      <alignment vertical="center"/>
      <protection/>
    </xf>
    <xf numFmtId="0" fontId="1" fillId="0" borderId="63" xfId="0" applyFont="1" applyBorder="1" applyAlignment="1" applyProtection="1">
      <alignment vertical="center"/>
      <protection/>
    </xf>
    <xf numFmtId="0" fontId="7" fillId="0" borderId="64" xfId="0" applyFont="1" applyBorder="1" applyAlignment="1" applyProtection="1">
      <alignment vertical="center"/>
      <protection/>
    </xf>
    <xf numFmtId="0" fontId="0" fillId="0" borderId="44" xfId="0" applyFill="1" applyBorder="1" applyAlignment="1" applyProtection="1">
      <alignment vertical="center"/>
      <protection/>
    </xf>
    <xf numFmtId="0" fontId="0" fillId="0" borderId="40" xfId="0" applyBorder="1" applyAlignment="1" applyProtection="1">
      <alignment vertical="center"/>
      <protection/>
    </xf>
    <xf numFmtId="0" fontId="0" fillId="0" borderId="39" xfId="0" applyFill="1" applyBorder="1" applyAlignment="1" applyProtection="1">
      <alignment vertical="center"/>
      <protection/>
    </xf>
    <xf numFmtId="0" fontId="0" fillId="0" borderId="0" xfId="0" applyFont="1" applyAlignment="1" applyProtection="1">
      <alignment vertical="center"/>
      <protection/>
    </xf>
    <xf numFmtId="0" fontId="0" fillId="0" borderId="40" xfId="0" applyBorder="1" applyAlignment="1" applyProtection="1">
      <alignment vertical="center" wrapText="1"/>
      <protection/>
    </xf>
    <xf numFmtId="0" fontId="0" fillId="0" borderId="41" xfId="0" applyBorder="1" applyAlignment="1" applyProtection="1">
      <alignment vertical="center" wrapText="1"/>
      <protection/>
    </xf>
    <xf numFmtId="0" fontId="15" fillId="0" borderId="43" xfId="0" applyFont="1" applyBorder="1" applyAlignment="1" applyProtection="1">
      <alignment vertical="center"/>
      <protection/>
    </xf>
    <xf numFmtId="0" fontId="0" fillId="0" borderId="0" xfId="0" applyFill="1" applyBorder="1" applyAlignment="1" applyProtection="1">
      <alignment horizontal="center" vertical="center"/>
      <protection/>
    </xf>
    <xf numFmtId="2" fontId="0" fillId="0" borderId="0" xfId="0" applyNumberFormat="1" applyAlignment="1" applyProtection="1">
      <alignment vertical="center"/>
      <protection/>
    </xf>
    <xf numFmtId="0" fontId="0" fillId="0" borderId="0" xfId="0" applyAlignment="1" applyProtection="1">
      <alignment horizontal="right" vertical="center"/>
      <protection/>
    </xf>
    <xf numFmtId="0" fontId="1" fillId="0" borderId="0" xfId="0" applyFont="1" applyAlignment="1" applyProtection="1">
      <alignment vertical="center"/>
      <protection/>
    </xf>
    <xf numFmtId="0" fontId="1" fillId="0" borderId="0" xfId="0" applyFont="1" applyFill="1" applyAlignment="1" applyProtection="1">
      <alignment horizontal="center" vertical="center"/>
      <protection/>
    </xf>
    <xf numFmtId="0" fontId="1" fillId="0" borderId="0" xfId="0" applyFont="1" applyAlignment="1" applyProtection="1">
      <alignment vertical="center"/>
      <protection/>
    </xf>
    <xf numFmtId="0" fontId="1" fillId="0" borderId="0" xfId="0" applyFont="1" applyBorder="1" applyAlignment="1" applyProtection="1">
      <alignment vertical="center"/>
      <protection/>
    </xf>
    <xf numFmtId="0" fontId="1" fillId="0" borderId="0" xfId="0" applyFont="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48" xfId="0" applyBorder="1" applyAlignment="1">
      <alignment horizontal="right"/>
    </xf>
    <xf numFmtId="0" fontId="0" fillId="0" borderId="39" xfId="0" applyBorder="1" applyAlignment="1">
      <alignment horizontal="right"/>
    </xf>
    <xf numFmtId="0" fontId="0" fillId="0" borderId="41" xfId="0" applyBorder="1" applyAlignment="1">
      <alignment horizontal="right"/>
    </xf>
    <xf numFmtId="0" fontId="0" fillId="0" borderId="42" xfId="0" applyBorder="1" applyAlignment="1">
      <alignment horizontal="right"/>
    </xf>
    <xf numFmtId="0" fontId="0" fillId="0" borderId="42" xfId="0" applyFont="1" applyFill="1" applyBorder="1" applyAlignment="1" applyProtection="1">
      <alignment horizontal="right"/>
      <protection/>
    </xf>
    <xf numFmtId="0" fontId="0" fillId="0" borderId="0" xfId="0" applyFont="1" applyAlignment="1">
      <alignment/>
    </xf>
    <xf numFmtId="0" fontId="0" fillId="0" borderId="65" xfId="0" applyBorder="1" applyAlignment="1" applyProtection="1">
      <alignment vertical="center"/>
      <protection/>
    </xf>
    <xf numFmtId="0" fontId="0" fillId="0" borderId="45" xfId="0" applyFont="1" applyFill="1" applyBorder="1" applyAlignment="1" applyProtection="1">
      <alignment vertical="center"/>
      <protection/>
    </xf>
    <xf numFmtId="0" fontId="30" fillId="0" borderId="66" xfId="0" applyFont="1" applyBorder="1" applyAlignment="1">
      <alignment/>
    </xf>
    <xf numFmtId="0" fontId="0" fillId="0" borderId="0" xfId="0" applyAlignment="1">
      <alignment horizontal="center" wrapText="1"/>
    </xf>
    <xf numFmtId="0" fontId="0" fillId="0" borderId="0" xfId="0" applyAlignment="1">
      <alignment horizontal="center"/>
    </xf>
    <xf numFmtId="0" fontId="7" fillId="35" borderId="16" xfId="0" applyFont="1" applyFill="1" applyBorder="1" applyAlignment="1" applyProtection="1">
      <alignment horizontal="center" vertical="center" wrapText="1"/>
      <protection/>
    </xf>
    <xf numFmtId="0" fontId="0" fillId="0" borderId="16" xfId="0" applyBorder="1" applyAlignment="1" applyProtection="1">
      <alignment/>
      <protection/>
    </xf>
    <xf numFmtId="0" fontId="0" fillId="0" borderId="67" xfId="0" applyBorder="1" applyAlignment="1" applyProtection="1">
      <alignment/>
      <protection/>
    </xf>
    <xf numFmtId="0" fontId="7" fillId="0" borderId="68" xfId="0" applyFont="1" applyBorder="1" applyAlignment="1" applyProtection="1">
      <alignment horizontal="center" vertical="center" wrapText="1"/>
      <protection/>
    </xf>
    <xf numFmtId="0" fontId="0" fillId="0" borderId="69" xfId="0" applyBorder="1" applyAlignment="1" applyProtection="1">
      <alignment horizontal="center" vertical="center" wrapText="1"/>
      <protection/>
    </xf>
    <xf numFmtId="0" fontId="0" fillId="0" borderId="67" xfId="0" applyBorder="1" applyAlignment="1" applyProtection="1">
      <alignment horizontal="center" vertical="center" wrapText="1"/>
      <protection/>
    </xf>
    <xf numFmtId="0" fontId="7" fillId="40" borderId="14" xfId="0" applyFont="1" applyFill="1" applyBorder="1" applyAlignment="1" applyProtection="1">
      <alignment vertical="center" wrapText="1"/>
      <protection/>
    </xf>
    <xf numFmtId="0" fontId="7" fillId="40" borderId="70" xfId="0" applyFont="1" applyFill="1" applyBorder="1" applyAlignment="1" applyProtection="1">
      <alignment vertical="center" wrapText="1"/>
      <protection/>
    </xf>
    <xf numFmtId="0" fontId="0" fillId="40" borderId="70" xfId="0" applyFill="1" applyBorder="1" applyAlignment="1" applyProtection="1">
      <alignment vertical="center" wrapText="1"/>
      <protection/>
    </xf>
    <xf numFmtId="0" fontId="0" fillId="40" borderId="71" xfId="0" applyFill="1" applyBorder="1" applyAlignment="1" applyProtection="1">
      <alignment vertical="center" wrapText="1"/>
      <protection/>
    </xf>
    <xf numFmtId="0" fontId="11" fillId="33" borderId="21" xfId="0" applyFont="1" applyFill="1" applyBorder="1" applyAlignment="1" applyProtection="1">
      <alignment horizontal="center" vertical="center" wrapText="1"/>
      <protection/>
    </xf>
    <xf numFmtId="0" fontId="11" fillId="33" borderId="26" xfId="0" applyFont="1" applyFill="1" applyBorder="1" applyAlignment="1" applyProtection="1">
      <alignment horizontal="center" vertical="center" wrapText="1"/>
      <protection/>
    </xf>
    <xf numFmtId="0" fontId="11" fillId="33" borderId="72" xfId="0" applyFont="1" applyFill="1" applyBorder="1" applyAlignment="1" applyProtection="1">
      <alignment horizontal="center" vertical="center" wrapText="1"/>
      <protection/>
    </xf>
    <xf numFmtId="0" fontId="1" fillId="0" borderId="46"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25" xfId="0" applyFont="1" applyBorder="1" applyAlignment="1" applyProtection="1">
      <alignment vertical="center"/>
      <protection/>
    </xf>
    <xf numFmtId="0" fontId="1" fillId="0" borderId="72" xfId="0" applyFont="1" applyBorder="1" applyAlignment="1" applyProtection="1">
      <alignment vertical="center"/>
      <protection/>
    </xf>
    <xf numFmtId="0" fontId="1" fillId="0" borderId="27" xfId="0" applyFont="1" applyBorder="1" applyAlignment="1" applyProtection="1">
      <alignment vertical="center" wrapText="1"/>
      <protection/>
    </xf>
    <xf numFmtId="0" fontId="1" fillId="0" borderId="55" xfId="0" applyFont="1" applyBorder="1" applyAlignment="1" applyProtection="1">
      <alignment vertical="center" wrapText="1"/>
      <protection/>
    </xf>
    <xf numFmtId="0" fontId="0" fillId="0" borderId="70" xfId="0" applyBorder="1" applyAlignment="1">
      <alignment vertical="center"/>
    </xf>
    <xf numFmtId="0" fontId="0" fillId="0" borderId="71" xfId="0" applyBorder="1" applyAlignment="1">
      <alignment vertical="center"/>
    </xf>
    <xf numFmtId="0" fontId="7" fillId="40" borderId="18" xfId="0" applyFont="1" applyFill="1" applyBorder="1" applyAlignment="1" applyProtection="1">
      <alignment vertical="center" wrapText="1"/>
      <protection/>
    </xf>
    <xf numFmtId="0" fontId="7" fillId="40" borderId="16" xfId="0" applyFont="1" applyFill="1" applyBorder="1" applyAlignment="1" applyProtection="1">
      <alignment vertical="center" wrapText="1"/>
      <protection/>
    </xf>
    <xf numFmtId="0" fontId="0" fillId="0" borderId="16" xfId="0" applyBorder="1" applyAlignment="1" applyProtection="1">
      <alignment vertical="center" wrapText="1"/>
      <protection/>
    </xf>
    <xf numFmtId="0" fontId="0" fillId="0" borderId="67" xfId="0" applyBorder="1" applyAlignment="1" applyProtection="1">
      <alignment vertical="center" wrapText="1"/>
      <protection/>
    </xf>
    <xf numFmtId="0" fontId="7" fillId="40" borderId="73" xfId="0" applyFont="1" applyFill="1" applyBorder="1" applyAlignment="1" applyProtection="1">
      <alignment vertical="center" wrapText="1"/>
      <protection/>
    </xf>
    <xf numFmtId="0" fontId="7" fillId="40" borderId="74" xfId="0" applyFont="1" applyFill="1" applyBorder="1" applyAlignment="1" applyProtection="1">
      <alignment vertical="center" wrapText="1"/>
      <protection/>
    </xf>
    <xf numFmtId="0" fontId="0" fillId="40" borderId="74" xfId="0" applyFill="1" applyBorder="1" applyAlignment="1" applyProtection="1">
      <alignment vertical="center" wrapText="1"/>
      <protection/>
    </xf>
    <xf numFmtId="0" fontId="0" fillId="40" borderId="75" xfId="0" applyFill="1" applyBorder="1" applyAlignment="1" applyProtection="1">
      <alignment vertical="center" wrapText="1"/>
      <protection/>
    </xf>
    <xf numFmtId="0" fontId="8" fillId="35" borderId="27" xfId="0" applyFont="1" applyFill="1" applyBorder="1" applyAlignment="1" applyProtection="1">
      <alignment vertical="center" wrapText="1"/>
      <protection/>
    </xf>
    <xf numFmtId="0" fontId="0" fillId="0" borderId="28" xfId="0" applyBorder="1" applyAlignment="1">
      <alignment vertical="center" wrapText="1"/>
    </xf>
    <xf numFmtId="0" fontId="0" fillId="0" borderId="76" xfId="0" applyBorder="1" applyAlignment="1">
      <alignment vertical="center" wrapText="1"/>
    </xf>
    <xf numFmtId="0" fontId="1" fillId="0" borderId="77" xfId="0" applyFont="1" applyFill="1" applyBorder="1" applyAlignment="1" applyProtection="1">
      <alignment horizontal="center" vertical="center" wrapText="1"/>
      <protection/>
    </xf>
    <xf numFmtId="0" fontId="0" fillId="0" borderId="78" xfId="0" applyBorder="1" applyAlignment="1">
      <alignment horizontal="center" vertical="center" wrapText="1"/>
    </xf>
    <xf numFmtId="0" fontId="1" fillId="0" borderId="79" xfId="0" applyFont="1" applyFill="1" applyBorder="1" applyAlignment="1" applyProtection="1">
      <alignment horizontal="center" vertical="center" wrapText="1"/>
      <protection/>
    </xf>
    <xf numFmtId="0" fontId="0" fillId="0" borderId="80" xfId="0" applyBorder="1" applyAlignment="1">
      <alignment horizontal="center" vertical="center" wrapText="1"/>
    </xf>
    <xf numFmtId="0" fontId="1" fillId="0" borderId="81" xfId="0" applyFont="1" applyFill="1" applyBorder="1" applyAlignment="1" applyProtection="1">
      <alignment horizontal="center" vertical="center" wrapText="1"/>
      <protection/>
    </xf>
    <xf numFmtId="0" fontId="0" fillId="0" borderId="82" xfId="0" applyBorder="1" applyAlignment="1">
      <alignment horizontal="center" vertical="center" wrapText="1"/>
    </xf>
    <xf numFmtId="0" fontId="8" fillId="35" borderId="14" xfId="0" applyFont="1" applyFill="1" applyBorder="1" applyAlignment="1" applyProtection="1">
      <alignment vertical="center" wrapText="1"/>
      <protection/>
    </xf>
    <xf numFmtId="0" fontId="8" fillId="35" borderId="70" xfId="0" applyFont="1" applyFill="1" applyBorder="1" applyAlignment="1" applyProtection="1">
      <alignment vertical="center" wrapText="1"/>
      <protection/>
    </xf>
    <xf numFmtId="0" fontId="8" fillId="35" borderId="71" xfId="0" applyFont="1" applyFill="1" applyBorder="1" applyAlignment="1" applyProtection="1">
      <alignment vertical="center" wrapText="1"/>
      <protection/>
    </xf>
    <xf numFmtId="0" fontId="1" fillId="0" borderId="83" xfId="0" applyFont="1" applyBorder="1" applyAlignment="1" applyProtection="1">
      <alignment vertical="center"/>
      <protection/>
    </xf>
    <xf numFmtId="0" fontId="1" fillId="0" borderId="22" xfId="0" applyFont="1" applyBorder="1" applyAlignment="1" applyProtection="1">
      <alignment vertical="center"/>
      <protection/>
    </xf>
    <xf numFmtId="0" fontId="0" fillId="0" borderId="0" xfId="0" applyBorder="1" applyAlignment="1" applyProtection="1">
      <alignment vertical="center" wrapText="1"/>
      <protection/>
    </xf>
    <xf numFmtId="0" fontId="8" fillId="0" borderId="0" xfId="0" applyFont="1" applyBorder="1" applyAlignment="1" applyProtection="1">
      <alignment vertical="center" wrapText="1"/>
      <protection/>
    </xf>
    <xf numFmtId="0" fontId="8" fillId="0" borderId="0" xfId="0" applyFont="1" applyBorder="1" applyAlignment="1" applyProtection="1">
      <alignment vertical="center"/>
      <protection/>
    </xf>
    <xf numFmtId="0" fontId="19" fillId="0" borderId="0" xfId="0" applyFont="1" applyFill="1" applyAlignment="1" applyProtection="1">
      <alignment wrapText="1"/>
      <protection/>
    </xf>
    <xf numFmtId="0" fontId="0" fillId="0" borderId="0" xfId="0" applyFill="1" applyAlignment="1" applyProtection="1">
      <alignment wrapText="1"/>
      <protection/>
    </xf>
    <xf numFmtId="0" fontId="25" fillId="0" borderId="0" xfId="0" applyFont="1" applyFill="1" applyBorder="1" applyAlignment="1" quotePrefix="1">
      <alignment vertical="center" wrapText="1"/>
    </xf>
    <xf numFmtId="0" fontId="25" fillId="0" borderId="0" xfId="0" applyFont="1" applyFill="1" applyBorder="1" applyAlignment="1">
      <alignment vertical="center" wrapText="1"/>
    </xf>
    <xf numFmtId="0" fontId="0" fillId="36" borderId="84" xfId="0" applyFill="1" applyBorder="1" applyAlignment="1" applyProtection="1">
      <alignment horizontal="center" vertical="center" wrapText="1"/>
      <protection locked="0"/>
    </xf>
    <xf numFmtId="0" fontId="0" fillId="36" borderId="67" xfId="0"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17</xdr:row>
      <xdr:rowOff>9525</xdr:rowOff>
    </xdr:from>
    <xdr:to>
      <xdr:col>11</xdr:col>
      <xdr:colOff>476250</xdr:colOff>
      <xdr:row>21</xdr:row>
      <xdr:rowOff>9525</xdr:rowOff>
    </xdr:to>
    <xdr:sp>
      <xdr:nvSpPr>
        <xdr:cNvPr id="1" name="Text Box 120"/>
        <xdr:cNvSpPr txBox="1">
          <a:spLocks noChangeArrowheads="1"/>
        </xdr:cNvSpPr>
      </xdr:nvSpPr>
      <xdr:spPr>
        <a:xfrm>
          <a:off x="161925" y="4495800"/>
          <a:ext cx="5829300" cy="571500"/>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Arial"/>
              <a:ea typeface="Arial"/>
              <a:cs typeface="Arial"/>
            </a:rPr>
            <a:t>Undertake the SAP assessment as normal, specifying a Positive Input Ventilation (PIV) system sourced from loft.</a:t>
          </a:r>
        </a:p>
      </xdr:txBody>
    </xdr:sp>
    <xdr:clientData/>
  </xdr:twoCellAnchor>
  <xdr:twoCellAnchor>
    <xdr:from>
      <xdr:col>0</xdr:col>
      <xdr:colOff>161925</xdr:colOff>
      <xdr:row>11</xdr:row>
      <xdr:rowOff>114300</xdr:rowOff>
    </xdr:from>
    <xdr:to>
      <xdr:col>11</xdr:col>
      <xdr:colOff>476250</xdr:colOff>
      <xdr:row>13</xdr:row>
      <xdr:rowOff>104775</xdr:rowOff>
    </xdr:to>
    <xdr:sp>
      <xdr:nvSpPr>
        <xdr:cNvPr id="2" name="Text Box 192"/>
        <xdr:cNvSpPr txBox="1">
          <a:spLocks noChangeArrowheads="1"/>
        </xdr:cNvSpPr>
      </xdr:nvSpPr>
      <xdr:spPr>
        <a:xfrm>
          <a:off x="161925" y="3629025"/>
          <a:ext cx="5829300" cy="3905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Arial"/>
              <a:ea typeface="Arial"/>
              <a:cs typeface="Arial"/>
            </a:rPr>
            <a:t>Select the collector brand and model from the </a:t>
          </a:r>
          <a:r>
            <a:rPr lang="en-US" cap="none" sz="1100" b="0" i="1" u="none" baseline="0">
              <a:solidFill>
                <a:srgbClr val="000000"/>
              </a:solidFill>
              <a:latin typeface="Arial"/>
              <a:ea typeface="Arial"/>
              <a:cs typeface="Arial"/>
            </a:rPr>
            <a:t>"Select Collector" sheet.</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171450</xdr:colOff>
      <xdr:row>23</xdr:row>
      <xdr:rowOff>123825</xdr:rowOff>
    </xdr:from>
    <xdr:to>
      <xdr:col>11</xdr:col>
      <xdr:colOff>485775</xdr:colOff>
      <xdr:row>30</xdr:row>
      <xdr:rowOff>133350</xdr:rowOff>
    </xdr:to>
    <xdr:sp>
      <xdr:nvSpPr>
        <xdr:cNvPr id="3" name="Text Box 235"/>
        <xdr:cNvSpPr txBox="1">
          <a:spLocks noChangeArrowheads="1"/>
        </xdr:cNvSpPr>
      </xdr:nvSpPr>
      <xdr:spPr>
        <a:xfrm>
          <a:off x="171450" y="5467350"/>
          <a:ext cx="5829300" cy="1009650"/>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Arial"/>
              <a:ea typeface="Arial"/>
              <a:cs typeface="Arial"/>
            </a:rPr>
            <a:t>Obtain the angle of tilt, orientation (SW, S, SE etc), over shading amount and area of collector.  Estimate the shading in the same way as for solar water heating or photovoltaic cells.  The collector area is the area </a:t>
          </a:r>
          <a:r>
            <a:rPr lang="en-US" cap="none" sz="1100" b="0" i="1" u="none" baseline="0">
              <a:solidFill>
                <a:srgbClr val="000000"/>
              </a:solidFill>
              <a:latin typeface="Arial"/>
              <a:ea typeface="Arial"/>
              <a:cs typeface="Arial"/>
            </a:rPr>
            <a:t>excluding</a:t>
          </a:r>
          <a:r>
            <a:rPr lang="en-US" cap="none" sz="1100" b="0" i="0" u="none" baseline="0">
              <a:solidFill>
                <a:srgbClr val="000000"/>
              </a:solidFill>
              <a:latin typeface="Arial"/>
              <a:ea typeface="Arial"/>
              <a:cs typeface="Arial"/>
            </a:rPr>
            <a:t> any framework.  Enter the details in boxes Q02 to Q04 using the drop-down menu when provided.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57150</xdr:colOff>
      <xdr:row>2</xdr:row>
      <xdr:rowOff>276225</xdr:rowOff>
    </xdr:from>
    <xdr:to>
      <xdr:col>11</xdr:col>
      <xdr:colOff>504825</xdr:colOff>
      <xdr:row>3</xdr:row>
      <xdr:rowOff>295275</xdr:rowOff>
    </xdr:to>
    <xdr:sp>
      <xdr:nvSpPr>
        <xdr:cNvPr id="4" name="Text Box 252"/>
        <xdr:cNvSpPr txBox="1">
          <a:spLocks noChangeArrowheads="1"/>
        </xdr:cNvSpPr>
      </xdr:nvSpPr>
      <xdr:spPr>
        <a:xfrm>
          <a:off x="238125" y="1200150"/>
          <a:ext cx="5781675" cy="71437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Arial"/>
              <a:ea typeface="Arial"/>
              <a:cs typeface="Arial"/>
            </a:rPr>
            <a:t>Obtain details of solar air heat collector from the label affixed to ventilation system or installation certificate. If collector brand and model can not be identified no credit for the collector can be given; so abandon the AQ assessment.</a:t>
          </a:r>
        </a:p>
      </xdr:txBody>
    </xdr:sp>
    <xdr:clientData/>
  </xdr:twoCellAnchor>
  <xdr:twoCellAnchor>
    <xdr:from>
      <xdr:col>6</xdr:col>
      <xdr:colOff>19050</xdr:colOff>
      <xdr:row>4</xdr:row>
      <xdr:rowOff>0</xdr:rowOff>
    </xdr:from>
    <xdr:to>
      <xdr:col>6</xdr:col>
      <xdr:colOff>19050</xdr:colOff>
      <xdr:row>5</xdr:row>
      <xdr:rowOff>28575</xdr:rowOff>
    </xdr:to>
    <xdr:sp>
      <xdr:nvSpPr>
        <xdr:cNvPr id="5" name="Line 272"/>
        <xdr:cNvSpPr>
          <a:spLocks/>
        </xdr:cNvSpPr>
      </xdr:nvSpPr>
      <xdr:spPr>
        <a:xfrm flipH="1">
          <a:off x="2867025" y="191452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4</xdr:row>
      <xdr:rowOff>95250</xdr:rowOff>
    </xdr:from>
    <xdr:to>
      <xdr:col>11</xdr:col>
      <xdr:colOff>485775</xdr:colOff>
      <xdr:row>11</xdr:row>
      <xdr:rowOff>104775</xdr:rowOff>
    </xdr:to>
    <xdr:grpSp>
      <xdr:nvGrpSpPr>
        <xdr:cNvPr id="6" name="Group 398"/>
        <xdr:cNvGrpSpPr>
          <a:grpSpLocks/>
        </xdr:cNvGrpSpPr>
      </xdr:nvGrpSpPr>
      <xdr:grpSpPr>
        <a:xfrm>
          <a:off x="2047875" y="2009775"/>
          <a:ext cx="3952875" cy="1609725"/>
          <a:chOff x="212" y="213"/>
          <a:chExt cx="415" cy="169"/>
        </a:xfrm>
        <a:solidFill>
          <a:srgbClr val="FFFFFF"/>
        </a:solidFill>
      </xdr:grpSpPr>
      <xdr:grpSp>
        <xdr:nvGrpSpPr>
          <xdr:cNvPr id="7" name="Group 313"/>
          <xdr:cNvGrpSpPr>
            <a:grpSpLocks/>
          </xdr:cNvGrpSpPr>
        </xdr:nvGrpSpPr>
        <xdr:grpSpPr>
          <a:xfrm>
            <a:off x="500" y="213"/>
            <a:ext cx="127" cy="137"/>
            <a:chOff x="743" y="121"/>
            <a:chExt cx="149" cy="133"/>
          </a:xfrm>
          <a:solidFill>
            <a:srgbClr val="FFFFFF"/>
          </a:solidFill>
        </xdr:grpSpPr>
        <xdr:sp>
          <xdr:nvSpPr>
            <xdr:cNvPr id="8" name="Oval 314"/>
            <xdr:cNvSpPr>
              <a:spLocks noChangeAspect="1"/>
            </xdr:cNvSpPr>
          </xdr:nvSpPr>
          <xdr:spPr>
            <a:xfrm>
              <a:off x="743" y="121"/>
              <a:ext cx="149" cy="133"/>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 Box 315"/>
            <xdr:cNvSpPr txBox="1">
              <a:spLocks noChangeArrowheads="1"/>
            </xdr:cNvSpPr>
          </xdr:nvSpPr>
          <xdr:spPr>
            <a:xfrm>
              <a:off x="748" y="166"/>
              <a:ext cx="141" cy="48"/>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Abandon Appendix Q  assessment</a:t>
              </a:r>
            </a:p>
          </xdr:txBody>
        </xdr:sp>
      </xdr:grpSp>
      <xdr:sp>
        <xdr:nvSpPr>
          <xdr:cNvPr id="10" name="AutoShape 316"/>
          <xdr:cNvSpPr>
            <a:spLocks/>
          </xdr:cNvSpPr>
        </xdr:nvSpPr>
        <xdr:spPr>
          <a:xfrm>
            <a:off x="212" y="226"/>
            <a:ext cx="174" cy="109"/>
          </a:xfrm>
          <a:prstGeom prst="flowChartDecision">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Can brand and model name be identified?</a:t>
            </a:r>
          </a:p>
        </xdr:txBody>
      </xdr:sp>
      <xdr:grpSp>
        <xdr:nvGrpSpPr>
          <xdr:cNvPr id="11" name="Group 317"/>
          <xdr:cNvGrpSpPr>
            <a:grpSpLocks/>
          </xdr:cNvGrpSpPr>
        </xdr:nvGrpSpPr>
        <xdr:grpSpPr>
          <a:xfrm>
            <a:off x="387" y="269"/>
            <a:ext cx="114" cy="22"/>
            <a:chOff x="593" y="174"/>
            <a:chExt cx="135" cy="22"/>
          </a:xfrm>
          <a:solidFill>
            <a:srgbClr val="FFFFFF"/>
          </a:solidFill>
        </xdr:grpSpPr>
        <xdr:sp>
          <xdr:nvSpPr>
            <xdr:cNvPr id="12" name="Line 318"/>
            <xdr:cNvSpPr>
              <a:spLocks/>
            </xdr:cNvSpPr>
          </xdr:nvSpPr>
          <xdr:spPr>
            <a:xfrm>
              <a:off x="593" y="183"/>
              <a:ext cx="13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 name="Text Box 319"/>
            <xdr:cNvSpPr txBox="1">
              <a:spLocks noChangeArrowheads="1"/>
            </xdr:cNvSpPr>
          </xdr:nvSpPr>
          <xdr:spPr>
            <a:xfrm>
              <a:off x="630" y="174"/>
              <a:ext cx="27" cy="22"/>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a:t>
              </a:r>
            </a:p>
          </xdr:txBody>
        </xdr:sp>
      </xdr:grpSp>
      <xdr:sp>
        <xdr:nvSpPr>
          <xdr:cNvPr id="14" name="Line 321"/>
          <xdr:cNvSpPr>
            <a:spLocks/>
          </xdr:cNvSpPr>
        </xdr:nvSpPr>
        <xdr:spPr>
          <a:xfrm>
            <a:off x="301" y="337"/>
            <a:ext cx="0" cy="4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5" name="Text Box 322"/>
          <xdr:cNvSpPr txBox="1">
            <a:spLocks noChangeArrowheads="1"/>
          </xdr:cNvSpPr>
        </xdr:nvSpPr>
        <xdr:spPr>
          <a:xfrm>
            <a:off x="289" y="347"/>
            <a:ext cx="30" cy="13"/>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Yes</a:t>
            </a:r>
          </a:p>
        </xdr:txBody>
      </xdr:sp>
    </xdr:grpSp>
    <xdr:clientData/>
  </xdr:twoCellAnchor>
  <xdr:twoCellAnchor>
    <xdr:from>
      <xdr:col>10</xdr:col>
      <xdr:colOff>0</xdr:colOff>
      <xdr:row>61</xdr:row>
      <xdr:rowOff>0</xdr:rowOff>
    </xdr:from>
    <xdr:to>
      <xdr:col>10</xdr:col>
      <xdr:colOff>0</xdr:colOff>
      <xdr:row>61</xdr:row>
      <xdr:rowOff>0</xdr:rowOff>
    </xdr:to>
    <xdr:sp>
      <xdr:nvSpPr>
        <xdr:cNvPr id="16" name="Line 363"/>
        <xdr:cNvSpPr>
          <a:spLocks/>
        </xdr:cNvSpPr>
      </xdr:nvSpPr>
      <xdr:spPr>
        <a:xfrm flipV="1">
          <a:off x="4981575" y="10772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61</xdr:row>
      <xdr:rowOff>0</xdr:rowOff>
    </xdr:from>
    <xdr:to>
      <xdr:col>6</xdr:col>
      <xdr:colOff>0</xdr:colOff>
      <xdr:row>61</xdr:row>
      <xdr:rowOff>0</xdr:rowOff>
    </xdr:to>
    <xdr:sp>
      <xdr:nvSpPr>
        <xdr:cNvPr id="17" name="Line 364"/>
        <xdr:cNvSpPr>
          <a:spLocks/>
        </xdr:cNvSpPr>
      </xdr:nvSpPr>
      <xdr:spPr>
        <a:xfrm>
          <a:off x="2847975" y="10772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61</xdr:row>
      <xdr:rowOff>0</xdr:rowOff>
    </xdr:from>
    <xdr:to>
      <xdr:col>6</xdr:col>
      <xdr:colOff>0</xdr:colOff>
      <xdr:row>61</xdr:row>
      <xdr:rowOff>0</xdr:rowOff>
    </xdr:to>
    <xdr:sp>
      <xdr:nvSpPr>
        <xdr:cNvPr id="18" name="Line 365"/>
        <xdr:cNvSpPr>
          <a:spLocks/>
        </xdr:cNvSpPr>
      </xdr:nvSpPr>
      <xdr:spPr>
        <a:xfrm>
          <a:off x="2847975" y="10772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323850</xdr:colOff>
      <xdr:row>66</xdr:row>
      <xdr:rowOff>38100</xdr:rowOff>
    </xdr:from>
    <xdr:to>
      <xdr:col>11</xdr:col>
      <xdr:colOff>514350</xdr:colOff>
      <xdr:row>69</xdr:row>
      <xdr:rowOff>9525</xdr:rowOff>
    </xdr:to>
    <xdr:pic>
      <xdr:nvPicPr>
        <xdr:cNvPr id="19" name="Picture 124" descr="BRE_green_logo_JPEG"/>
        <xdr:cNvPicPr preferRelativeResize="1">
          <a:picLocks noChangeAspect="1"/>
        </xdr:cNvPicPr>
      </xdr:nvPicPr>
      <xdr:blipFill>
        <a:blip r:embed="rId1"/>
        <a:stretch>
          <a:fillRect/>
        </a:stretch>
      </xdr:blipFill>
      <xdr:spPr>
        <a:xfrm>
          <a:off x="5305425" y="11525250"/>
          <a:ext cx="723900" cy="400050"/>
        </a:xfrm>
        <a:prstGeom prst="rect">
          <a:avLst/>
        </a:prstGeom>
        <a:noFill/>
        <a:ln w="9525" cmpd="sng">
          <a:noFill/>
        </a:ln>
      </xdr:spPr>
    </xdr:pic>
    <xdr:clientData/>
  </xdr:twoCellAnchor>
  <xdr:twoCellAnchor>
    <xdr:from>
      <xdr:col>6</xdr:col>
      <xdr:colOff>47625</xdr:colOff>
      <xdr:row>13</xdr:row>
      <xdr:rowOff>133350</xdr:rowOff>
    </xdr:from>
    <xdr:to>
      <xdr:col>6</xdr:col>
      <xdr:colOff>47625</xdr:colOff>
      <xdr:row>16</xdr:row>
      <xdr:rowOff>123825</xdr:rowOff>
    </xdr:to>
    <xdr:sp>
      <xdr:nvSpPr>
        <xdr:cNvPr id="20" name="Line 231"/>
        <xdr:cNvSpPr>
          <a:spLocks/>
        </xdr:cNvSpPr>
      </xdr:nvSpPr>
      <xdr:spPr>
        <a:xfrm flipH="1">
          <a:off x="2895600" y="4048125"/>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61</xdr:row>
      <xdr:rowOff>0</xdr:rowOff>
    </xdr:from>
    <xdr:to>
      <xdr:col>5</xdr:col>
      <xdr:colOff>533400</xdr:colOff>
      <xdr:row>61</xdr:row>
      <xdr:rowOff>0</xdr:rowOff>
    </xdr:to>
    <xdr:sp>
      <xdr:nvSpPr>
        <xdr:cNvPr id="21" name="Line 282"/>
        <xdr:cNvSpPr>
          <a:spLocks/>
        </xdr:cNvSpPr>
      </xdr:nvSpPr>
      <xdr:spPr>
        <a:xfrm>
          <a:off x="2847975" y="10772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61</xdr:row>
      <xdr:rowOff>0</xdr:rowOff>
    </xdr:from>
    <xdr:to>
      <xdr:col>6</xdr:col>
      <xdr:colOff>180975</xdr:colOff>
      <xdr:row>61</xdr:row>
      <xdr:rowOff>0</xdr:rowOff>
    </xdr:to>
    <xdr:sp>
      <xdr:nvSpPr>
        <xdr:cNvPr id="22" name="Text Box 283"/>
        <xdr:cNvSpPr txBox="1">
          <a:spLocks noChangeArrowheads="1"/>
        </xdr:cNvSpPr>
      </xdr:nvSpPr>
      <xdr:spPr>
        <a:xfrm>
          <a:off x="2771775" y="10772775"/>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a:t>
          </a:r>
        </a:p>
      </xdr:txBody>
    </xdr:sp>
    <xdr:clientData/>
  </xdr:twoCellAnchor>
  <xdr:twoCellAnchor>
    <xdr:from>
      <xdr:col>25</xdr:col>
      <xdr:colOff>419100</xdr:colOff>
      <xdr:row>141</xdr:row>
      <xdr:rowOff>0</xdr:rowOff>
    </xdr:from>
    <xdr:to>
      <xdr:col>25</xdr:col>
      <xdr:colOff>419100</xdr:colOff>
      <xdr:row>145</xdr:row>
      <xdr:rowOff>123825</xdr:rowOff>
    </xdr:to>
    <xdr:sp>
      <xdr:nvSpPr>
        <xdr:cNvPr id="23" name="Line 287"/>
        <xdr:cNvSpPr>
          <a:spLocks/>
        </xdr:cNvSpPr>
      </xdr:nvSpPr>
      <xdr:spPr>
        <a:xfrm>
          <a:off x="13049250" y="22202775"/>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419100</xdr:colOff>
      <xdr:row>142</xdr:row>
      <xdr:rowOff>0</xdr:rowOff>
    </xdr:from>
    <xdr:to>
      <xdr:col>25</xdr:col>
      <xdr:colOff>419100</xdr:colOff>
      <xdr:row>146</xdr:row>
      <xdr:rowOff>123825</xdr:rowOff>
    </xdr:to>
    <xdr:sp>
      <xdr:nvSpPr>
        <xdr:cNvPr id="24" name="Line 288"/>
        <xdr:cNvSpPr>
          <a:spLocks/>
        </xdr:cNvSpPr>
      </xdr:nvSpPr>
      <xdr:spPr>
        <a:xfrm>
          <a:off x="13049250" y="2234565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419100</xdr:colOff>
      <xdr:row>140</xdr:row>
      <xdr:rowOff>0</xdr:rowOff>
    </xdr:from>
    <xdr:to>
      <xdr:col>28</xdr:col>
      <xdr:colOff>419100</xdr:colOff>
      <xdr:row>144</xdr:row>
      <xdr:rowOff>123825</xdr:rowOff>
    </xdr:to>
    <xdr:sp>
      <xdr:nvSpPr>
        <xdr:cNvPr id="25" name="Line 289"/>
        <xdr:cNvSpPr>
          <a:spLocks/>
        </xdr:cNvSpPr>
      </xdr:nvSpPr>
      <xdr:spPr>
        <a:xfrm>
          <a:off x="14649450" y="2205990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419100</xdr:colOff>
      <xdr:row>147</xdr:row>
      <xdr:rowOff>0</xdr:rowOff>
    </xdr:from>
    <xdr:to>
      <xdr:col>28</xdr:col>
      <xdr:colOff>419100</xdr:colOff>
      <xdr:row>151</xdr:row>
      <xdr:rowOff>123825</xdr:rowOff>
    </xdr:to>
    <xdr:sp>
      <xdr:nvSpPr>
        <xdr:cNvPr id="26" name="Line 291"/>
        <xdr:cNvSpPr>
          <a:spLocks/>
        </xdr:cNvSpPr>
      </xdr:nvSpPr>
      <xdr:spPr>
        <a:xfrm>
          <a:off x="14649450" y="23060025"/>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419100</xdr:colOff>
      <xdr:row>147</xdr:row>
      <xdr:rowOff>0</xdr:rowOff>
    </xdr:from>
    <xdr:to>
      <xdr:col>28</xdr:col>
      <xdr:colOff>419100</xdr:colOff>
      <xdr:row>151</xdr:row>
      <xdr:rowOff>123825</xdr:rowOff>
    </xdr:to>
    <xdr:sp>
      <xdr:nvSpPr>
        <xdr:cNvPr id="27" name="Line 292"/>
        <xdr:cNvSpPr>
          <a:spLocks/>
        </xdr:cNvSpPr>
      </xdr:nvSpPr>
      <xdr:spPr>
        <a:xfrm>
          <a:off x="14649450" y="23060025"/>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58</xdr:row>
      <xdr:rowOff>114300</xdr:rowOff>
    </xdr:from>
    <xdr:to>
      <xdr:col>11</xdr:col>
      <xdr:colOff>476250</xdr:colOff>
      <xdr:row>63</xdr:row>
      <xdr:rowOff>19050</xdr:rowOff>
    </xdr:to>
    <xdr:sp>
      <xdr:nvSpPr>
        <xdr:cNvPr id="28" name="Text Box 307"/>
        <xdr:cNvSpPr txBox="1">
          <a:spLocks noChangeArrowheads="1"/>
        </xdr:cNvSpPr>
      </xdr:nvSpPr>
      <xdr:spPr>
        <a:xfrm>
          <a:off x="161925" y="10458450"/>
          <a:ext cx="5829300" cy="619125"/>
        </a:xfrm>
        <a:prstGeom prst="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Results from the Appendix Q calculation should be displayed in Boxes Q10 to Q11 for input to box (236a) and (237a) of the SAP assessment worksheet.</a:t>
          </a:r>
        </a:p>
      </xdr:txBody>
    </xdr:sp>
    <xdr:clientData/>
  </xdr:twoCellAnchor>
  <xdr:twoCellAnchor>
    <xdr:from>
      <xdr:col>8</xdr:col>
      <xdr:colOff>428625</xdr:colOff>
      <xdr:row>61</xdr:row>
      <xdr:rowOff>0</xdr:rowOff>
    </xdr:from>
    <xdr:to>
      <xdr:col>9</xdr:col>
      <xdr:colOff>219075</xdr:colOff>
      <xdr:row>61</xdr:row>
      <xdr:rowOff>0</xdr:rowOff>
    </xdr:to>
    <xdr:sp>
      <xdr:nvSpPr>
        <xdr:cNvPr id="29" name="Text Box 280"/>
        <xdr:cNvSpPr txBox="1">
          <a:spLocks noChangeArrowheads="1"/>
        </xdr:cNvSpPr>
      </xdr:nvSpPr>
      <xdr:spPr>
        <a:xfrm>
          <a:off x="4343400" y="10772775"/>
          <a:ext cx="3238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Yes</a:t>
          </a:r>
        </a:p>
      </xdr:txBody>
    </xdr:sp>
    <xdr:clientData/>
  </xdr:twoCellAnchor>
  <xdr:twoCellAnchor>
    <xdr:from>
      <xdr:col>6</xdr:col>
      <xdr:colOff>47625</xdr:colOff>
      <xdr:row>31</xdr:row>
      <xdr:rowOff>0</xdr:rowOff>
    </xdr:from>
    <xdr:to>
      <xdr:col>6</xdr:col>
      <xdr:colOff>47625</xdr:colOff>
      <xdr:row>33</xdr:row>
      <xdr:rowOff>47625</xdr:rowOff>
    </xdr:to>
    <xdr:sp>
      <xdr:nvSpPr>
        <xdr:cNvPr id="30" name="Line 360"/>
        <xdr:cNvSpPr>
          <a:spLocks/>
        </xdr:cNvSpPr>
      </xdr:nvSpPr>
      <xdr:spPr>
        <a:xfrm>
          <a:off x="2895600" y="648652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61</xdr:row>
      <xdr:rowOff>0</xdr:rowOff>
    </xdr:from>
    <xdr:to>
      <xdr:col>5</xdr:col>
      <xdr:colOff>533400</xdr:colOff>
      <xdr:row>61</xdr:row>
      <xdr:rowOff>0</xdr:rowOff>
    </xdr:to>
    <xdr:sp>
      <xdr:nvSpPr>
        <xdr:cNvPr id="31" name="Line 362"/>
        <xdr:cNvSpPr>
          <a:spLocks/>
        </xdr:cNvSpPr>
      </xdr:nvSpPr>
      <xdr:spPr>
        <a:xfrm>
          <a:off x="2847975" y="10772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40</xdr:row>
      <xdr:rowOff>38100</xdr:rowOff>
    </xdr:from>
    <xdr:to>
      <xdr:col>11</xdr:col>
      <xdr:colOff>476250</xdr:colOff>
      <xdr:row>48</xdr:row>
      <xdr:rowOff>123825</xdr:rowOff>
    </xdr:to>
    <xdr:sp>
      <xdr:nvSpPr>
        <xdr:cNvPr id="32" name="Text Box 388"/>
        <xdr:cNvSpPr txBox="1">
          <a:spLocks noChangeArrowheads="1"/>
        </xdr:cNvSpPr>
      </xdr:nvSpPr>
      <xdr:spPr>
        <a:xfrm>
          <a:off x="161925" y="7810500"/>
          <a:ext cx="5829300" cy="12287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Arial"/>
              <a:ea typeface="Arial"/>
              <a:cs typeface="Arial"/>
            </a:rPr>
            <a:t>Using the previously completed SAP Calculation worksheet, enter the following in the worksheet tab: 
</a:t>
          </a:r>
          <a:r>
            <a:rPr lang="en-US" cap="none" sz="1100" b="0" i="0" u="none" baseline="0">
              <a:solidFill>
                <a:srgbClr val="000000"/>
              </a:solidFill>
              <a:latin typeface="Arial"/>
              <a:ea typeface="Arial"/>
              <a:cs typeface="Arial"/>
            </a:rPr>
            <a:t>- Dwelling volume (m</a:t>
          </a:r>
          <a:r>
            <a:rPr lang="en-US" cap="none" sz="1100" b="0" i="0" u="none" baseline="30000">
              <a:solidFill>
                <a:srgbClr val="000000"/>
              </a:solidFill>
              <a:latin typeface="Arial"/>
              <a:ea typeface="Arial"/>
              <a:cs typeface="Arial"/>
            </a:rPr>
            <a:t>3)</a:t>
          </a:r>
          <a:r>
            <a:rPr lang="en-US" cap="none" sz="1100" b="0" i="0" u="none" baseline="0">
              <a:solidFill>
                <a:srgbClr val="000000"/>
              </a:solidFill>
              <a:latin typeface="Arial"/>
              <a:ea typeface="Arial"/>
              <a:cs typeface="Arial"/>
            </a:rPr>
            <a:t> - box (6) 
</a:t>
          </a:r>
          <a:r>
            <a:rPr lang="en-US" cap="none" sz="1100" b="0" i="0" u="none" baseline="0">
              <a:solidFill>
                <a:srgbClr val="000000"/>
              </a:solidFill>
              <a:latin typeface="Arial"/>
              <a:ea typeface="Arial"/>
              <a:cs typeface="Arial"/>
            </a:rPr>
            <a:t>- Utilisation factor for zone 2 - box (89)
</a:t>
          </a:r>
          <a:r>
            <a:rPr lang="en-US" cap="none" sz="1100" b="0" i="0" u="none" baseline="0">
              <a:solidFill>
                <a:srgbClr val="000000"/>
              </a:solidFill>
              <a:latin typeface="Arial"/>
              <a:ea typeface="Arial"/>
              <a:cs typeface="Arial"/>
            </a:rPr>
            <a:t>- Main space heating fuel monthly energy requirement - box (211m) 
</a:t>
          </a:r>
          <a:r>
            <a:rPr lang="en-US" cap="none" sz="1100" b="0" i="0" u="none" baseline="0">
              <a:solidFill>
                <a:srgbClr val="000000"/>
              </a:solidFill>
              <a:latin typeface="Arial"/>
              <a:ea typeface="Arial"/>
              <a:cs typeface="Arial"/>
            </a:rPr>
            <a:t>- Main heating system efficiency - box (206)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6</xdr:col>
      <xdr:colOff>47625</xdr:colOff>
      <xdr:row>37</xdr:row>
      <xdr:rowOff>123825</xdr:rowOff>
    </xdr:from>
    <xdr:to>
      <xdr:col>6</xdr:col>
      <xdr:colOff>47625</xdr:colOff>
      <xdr:row>40</xdr:row>
      <xdr:rowOff>28575</xdr:rowOff>
    </xdr:to>
    <xdr:sp>
      <xdr:nvSpPr>
        <xdr:cNvPr id="33" name="Line 389"/>
        <xdr:cNvSpPr>
          <a:spLocks/>
        </xdr:cNvSpPr>
      </xdr:nvSpPr>
      <xdr:spPr>
        <a:xfrm>
          <a:off x="2895600" y="746760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33</xdr:row>
      <xdr:rowOff>66675</xdr:rowOff>
    </xdr:from>
    <xdr:to>
      <xdr:col>11</xdr:col>
      <xdr:colOff>476250</xdr:colOff>
      <xdr:row>37</xdr:row>
      <xdr:rowOff>123825</xdr:rowOff>
    </xdr:to>
    <xdr:sp>
      <xdr:nvSpPr>
        <xdr:cNvPr id="34" name="Text Box 391"/>
        <xdr:cNvSpPr txBox="1">
          <a:spLocks noChangeArrowheads="1"/>
        </xdr:cNvSpPr>
      </xdr:nvSpPr>
      <xdr:spPr>
        <a:xfrm>
          <a:off x="161925" y="6838950"/>
          <a:ext cx="5829300" cy="628650"/>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Arial"/>
              <a:ea typeface="Arial"/>
              <a:cs typeface="Arial"/>
            </a:rPr>
            <a:t>Using drop-down menus, confirm ductwork installation is as specified by manufacturer and enter in Q05 and Q06.  Excluding the kitchen, count the number of wet rooms and enter in Q07.</a:t>
          </a:r>
        </a:p>
      </xdr:txBody>
    </xdr:sp>
    <xdr:clientData/>
  </xdr:twoCellAnchor>
  <xdr:twoCellAnchor>
    <xdr:from>
      <xdr:col>0</xdr:col>
      <xdr:colOff>152400</xdr:colOff>
      <xdr:row>51</xdr:row>
      <xdr:rowOff>114300</xdr:rowOff>
    </xdr:from>
    <xdr:to>
      <xdr:col>11</xdr:col>
      <xdr:colOff>466725</xdr:colOff>
      <xdr:row>55</xdr:row>
      <xdr:rowOff>95250</xdr:rowOff>
    </xdr:to>
    <xdr:sp>
      <xdr:nvSpPr>
        <xdr:cNvPr id="35" name="Text Box 392"/>
        <xdr:cNvSpPr txBox="1">
          <a:spLocks noChangeArrowheads="1"/>
        </xdr:cNvSpPr>
      </xdr:nvSpPr>
      <xdr:spPr>
        <a:xfrm>
          <a:off x="152400" y="9458325"/>
          <a:ext cx="5829300" cy="552450"/>
        </a:xfrm>
        <a:prstGeom prst="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Ensure installation certificate and check list and answer the Q08 and Q09 about the documentation using the drop-down answers.</a:t>
          </a:r>
        </a:p>
      </xdr:txBody>
    </xdr:sp>
    <xdr:clientData/>
  </xdr:twoCellAnchor>
  <xdr:twoCellAnchor>
    <xdr:from>
      <xdr:col>6</xdr:col>
      <xdr:colOff>57150</xdr:colOff>
      <xdr:row>48</xdr:row>
      <xdr:rowOff>123825</xdr:rowOff>
    </xdr:from>
    <xdr:to>
      <xdr:col>6</xdr:col>
      <xdr:colOff>57150</xdr:colOff>
      <xdr:row>51</xdr:row>
      <xdr:rowOff>114300</xdr:rowOff>
    </xdr:to>
    <xdr:sp>
      <xdr:nvSpPr>
        <xdr:cNvPr id="36" name="Line 393"/>
        <xdr:cNvSpPr>
          <a:spLocks/>
        </xdr:cNvSpPr>
      </xdr:nvSpPr>
      <xdr:spPr>
        <a:xfrm flipH="1">
          <a:off x="2905125" y="9039225"/>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55</xdr:row>
      <xdr:rowOff>104775</xdr:rowOff>
    </xdr:from>
    <xdr:to>
      <xdr:col>6</xdr:col>
      <xdr:colOff>47625</xdr:colOff>
      <xdr:row>58</xdr:row>
      <xdr:rowOff>95250</xdr:rowOff>
    </xdr:to>
    <xdr:sp>
      <xdr:nvSpPr>
        <xdr:cNvPr id="37" name="Line 394"/>
        <xdr:cNvSpPr>
          <a:spLocks/>
        </xdr:cNvSpPr>
      </xdr:nvSpPr>
      <xdr:spPr>
        <a:xfrm flipH="1">
          <a:off x="2895600" y="100203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21</xdr:row>
      <xdr:rowOff>38100</xdr:rowOff>
    </xdr:from>
    <xdr:to>
      <xdr:col>6</xdr:col>
      <xdr:colOff>47625</xdr:colOff>
      <xdr:row>23</xdr:row>
      <xdr:rowOff>95250</xdr:rowOff>
    </xdr:to>
    <xdr:sp>
      <xdr:nvSpPr>
        <xdr:cNvPr id="38" name="Line 395"/>
        <xdr:cNvSpPr>
          <a:spLocks/>
        </xdr:cNvSpPr>
      </xdr:nvSpPr>
      <xdr:spPr>
        <a:xfrm flipH="1">
          <a:off x="2895600" y="509587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38100</xdr:rowOff>
    </xdr:from>
    <xdr:to>
      <xdr:col>0</xdr:col>
      <xdr:colOff>0</xdr:colOff>
      <xdr:row>40</xdr:row>
      <xdr:rowOff>85725</xdr:rowOff>
    </xdr:to>
    <xdr:pic>
      <xdr:nvPicPr>
        <xdr:cNvPr id="1" name="Picture 1" descr="BRE_green_logo_JPEG"/>
        <xdr:cNvPicPr preferRelativeResize="1">
          <a:picLocks noChangeAspect="1"/>
        </xdr:cNvPicPr>
      </xdr:nvPicPr>
      <xdr:blipFill>
        <a:blip r:embed="rId1"/>
        <a:stretch>
          <a:fillRect/>
        </a:stretch>
      </xdr:blipFill>
      <xdr:spPr>
        <a:xfrm>
          <a:off x="0" y="6648450"/>
          <a:ext cx="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33</xdr:row>
      <xdr:rowOff>142875</xdr:rowOff>
    </xdr:from>
    <xdr:to>
      <xdr:col>4</xdr:col>
      <xdr:colOff>1285875</xdr:colOff>
      <xdr:row>34</xdr:row>
      <xdr:rowOff>95250</xdr:rowOff>
    </xdr:to>
    <xdr:pic>
      <xdr:nvPicPr>
        <xdr:cNvPr id="1" name="Picture 135" descr="BRE_green_logo_JPEG"/>
        <xdr:cNvPicPr preferRelativeResize="1">
          <a:picLocks noChangeAspect="1"/>
        </xdr:cNvPicPr>
      </xdr:nvPicPr>
      <xdr:blipFill>
        <a:blip r:embed="rId1"/>
        <a:stretch>
          <a:fillRect/>
        </a:stretch>
      </xdr:blipFill>
      <xdr:spPr>
        <a:xfrm>
          <a:off x="7734300" y="11325225"/>
          <a:ext cx="542925"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ohn\Documents\WORK\Latest\BRE\BA\2010\fghrsquery\SAPQ2009_FGHRS(v1_07a)%20Mac%20Trad%20Code%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PQ FGHRS Process Explained "/>
      <sheetName val="Select FGHRS"/>
      <sheetName val="Calculate savings"/>
      <sheetName val="Worksheet data"/>
      <sheetName val="Photovoltaic Info"/>
      <sheetName val="Imported data"/>
      <sheetName val="Details"/>
      <sheetName val="FGHRS_tables"/>
    </sheetNames>
    <sheetDataSet>
      <sheetData sheetId="2">
        <row r="16">
          <cell r="D16" t="str">
            <v>Worksheet</v>
          </cell>
        </row>
      </sheetData>
      <sheetData sheetId="6">
        <row r="90">
          <cell r="B90">
            <v>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1:N69"/>
  <sheetViews>
    <sheetView showGridLines="0" showRowColHeaders="0" tabSelected="1" zoomScalePageLayoutView="0" workbookViewId="0" topLeftCell="A1">
      <selection activeCell="S43" sqref="S43"/>
    </sheetView>
  </sheetViews>
  <sheetFormatPr defaultColWidth="9.33203125" defaultRowHeight="11.25"/>
  <cols>
    <col min="1" max="1" width="3.16015625" style="7" customWidth="1"/>
    <col min="2" max="12" width="9.33203125" style="7" customWidth="1"/>
    <col min="13" max="13" width="3.16015625" style="7" customWidth="1"/>
    <col min="14" max="16384" width="9.33203125" style="7" customWidth="1"/>
  </cols>
  <sheetData>
    <row r="1" spans="2:12" ht="18">
      <c r="B1" s="11" t="s">
        <v>11</v>
      </c>
      <c r="C1" s="12"/>
      <c r="D1" s="12"/>
      <c r="E1" s="12"/>
      <c r="F1" s="12"/>
      <c r="G1" s="12"/>
      <c r="H1" s="12"/>
      <c r="I1" s="12"/>
      <c r="J1" s="12"/>
      <c r="K1" s="12"/>
      <c r="L1" s="12"/>
    </row>
    <row r="2" spans="2:12" ht="54.75" customHeight="1">
      <c r="B2" s="28" t="s">
        <v>135</v>
      </c>
      <c r="C2" s="12"/>
      <c r="D2" s="12"/>
      <c r="E2" s="12"/>
      <c r="F2" s="12"/>
      <c r="G2" s="12"/>
      <c r="H2" s="12"/>
      <c r="I2" s="12"/>
      <c r="J2" s="12"/>
      <c r="K2" s="12"/>
      <c r="L2" s="12"/>
    </row>
    <row r="3" spans="2:12" s="32" customFormat="1" ht="54.75" customHeight="1">
      <c r="B3" s="33"/>
      <c r="C3" s="34"/>
      <c r="D3" s="34"/>
      <c r="E3" s="34"/>
      <c r="F3" s="34"/>
      <c r="G3" s="34"/>
      <c r="H3" s="34"/>
      <c r="I3" s="34"/>
      <c r="J3" s="34"/>
      <c r="K3" s="34"/>
      <c r="L3" s="34"/>
    </row>
    <row r="4" spans="2:12" s="32" customFormat="1" ht="23.25">
      <c r="B4" s="33"/>
      <c r="C4" s="34"/>
      <c r="D4" s="34"/>
      <c r="E4" s="34"/>
      <c r="F4" s="34"/>
      <c r="G4" s="34"/>
      <c r="H4" s="34"/>
      <c r="I4" s="34"/>
      <c r="J4" s="34"/>
      <c r="K4" s="34"/>
      <c r="L4" s="34"/>
    </row>
    <row r="5" ht="18">
      <c r="E5" s="8"/>
    </row>
    <row r="6" ht="18">
      <c r="E6" s="8"/>
    </row>
    <row r="7" ht="18">
      <c r="E7" s="8"/>
    </row>
    <row r="8" ht="18">
      <c r="E8" s="8"/>
    </row>
    <row r="9" ht="18">
      <c r="E9" s="8"/>
    </row>
    <row r="10" ht="18">
      <c r="E10" s="8"/>
    </row>
    <row r="11" ht="18">
      <c r="E11" s="8"/>
    </row>
    <row r="12" ht="18">
      <c r="E12" s="8"/>
    </row>
    <row r="13" ht="13.5" customHeight="1"/>
    <row r="63" spans="9:14" ht="11.25">
      <c r="I63" s="241"/>
      <c r="J63" s="242"/>
      <c r="K63" s="242"/>
      <c r="L63" s="242"/>
      <c r="M63" s="242"/>
      <c r="N63" s="242"/>
    </row>
    <row r="64" spans="9:14" ht="11.25">
      <c r="I64" s="242"/>
      <c r="J64" s="242"/>
      <c r="K64" s="242"/>
      <c r="L64" s="242"/>
      <c r="M64" s="242"/>
      <c r="N64" s="242"/>
    </row>
    <row r="66" ht="11.25">
      <c r="B66" s="10"/>
    </row>
    <row r="69" ht="11.25">
      <c r="B69" s="10" t="str">
        <f>Calculate_savings!B34</f>
        <v>Version 1.06 -  18 March 2011</v>
      </c>
    </row>
  </sheetData>
  <sheetProtection password="EE21" sheet="1" selectLockedCells="1" selectUnlockedCells="1"/>
  <mergeCells count="1">
    <mergeCell ref="I63:N64"/>
  </mergeCells>
  <printOptions horizontalCentered="1"/>
  <pageMargins left="0.35433070866141736" right="0.35433070866141736" top="0.1968503937007874" bottom="0.1968503937007874" header="0.11811023622047245" footer="0.11811023622047245"/>
  <pageSetup fitToHeight="1" fitToWidth="1"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B1:AG30"/>
  <sheetViews>
    <sheetView showGridLines="0" zoomScalePageLayoutView="0" workbookViewId="0" topLeftCell="A1">
      <selection activeCell="B21" sqref="B21"/>
    </sheetView>
  </sheetViews>
  <sheetFormatPr defaultColWidth="9.33203125" defaultRowHeight="11.25"/>
  <cols>
    <col min="1" max="1" width="2.83203125" style="6" customWidth="1"/>
    <col min="2" max="2" width="7" style="6" customWidth="1"/>
    <col min="3" max="3" width="24.66015625" style="6" customWidth="1"/>
    <col min="4" max="4" width="23.16015625" style="6" customWidth="1"/>
    <col min="5" max="6" width="26.16015625" style="6" customWidth="1"/>
    <col min="7" max="7" width="9.33203125" style="6" customWidth="1"/>
    <col min="8" max="8" width="7.83203125" style="6" hidden="1" customWidth="1"/>
    <col min="9" max="30" width="9.33203125" style="6" hidden="1" customWidth="1"/>
    <col min="31" max="16384" width="9.33203125" style="6" customWidth="1"/>
  </cols>
  <sheetData>
    <row r="1" spans="3:9" ht="42.75" customHeight="1">
      <c r="C1" s="13" t="s">
        <v>136</v>
      </c>
      <c r="D1" s="13"/>
      <c r="E1" s="15"/>
      <c r="F1" s="15"/>
      <c r="G1" s="15"/>
      <c r="I1" s="38" t="s">
        <v>71</v>
      </c>
    </row>
    <row r="2" ht="12" thickBot="1"/>
    <row r="3" spans="3:7" ht="32.25" customHeight="1" thickBot="1">
      <c r="C3" s="246" t="s">
        <v>16</v>
      </c>
      <c r="D3" s="247"/>
      <c r="E3" s="247"/>
      <c r="F3" s="247"/>
      <c r="G3" s="248"/>
    </row>
    <row r="4" spans="3:7" ht="21" customHeight="1" thickBot="1">
      <c r="C4" s="186"/>
      <c r="D4" s="187"/>
      <c r="E4" s="188"/>
      <c r="F4" s="189"/>
      <c r="G4" s="14" t="s">
        <v>1</v>
      </c>
    </row>
    <row r="5" ht="12" thickBot="1"/>
    <row r="6" spans="2:30" ht="14.25" customHeight="1" thickBot="1">
      <c r="B6" s="31"/>
      <c r="C6" s="243" t="s">
        <v>138</v>
      </c>
      <c r="D6" s="244"/>
      <c r="E6" s="244"/>
      <c r="F6" s="244"/>
      <c r="G6" s="245"/>
      <c r="H6" s="1"/>
      <c r="I6" s="59"/>
      <c r="J6" s="60"/>
      <c r="K6" s="60"/>
      <c r="L6" s="60"/>
      <c r="M6" s="60" t="s">
        <v>30</v>
      </c>
      <c r="N6" s="60"/>
      <c r="O6" s="60"/>
      <c r="P6" s="60"/>
      <c r="Q6" s="60"/>
      <c r="R6" s="60"/>
      <c r="S6" s="61"/>
      <c r="T6" s="59"/>
      <c r="U6" s="60"/>
      <c r="V6" s="60"/>
      <c r="W6" s="60"/>
      <c r="X6" s="60" t="s">
        <v>31</v>
      </c>
      <c r="Y6" s="60"/>
      <c r="Z6" s="60"/>
      <c r="AA6" s="60"/>
      <c r="AB6" s="60"/>
      <c r="AC6" s="60"/>
      <c r="AD6" s="61"/>
    </row>
    <row r="7" spans="2:33" ht="36" customHeight="1" thickBot="1">
      <c r="B7" s="30" t="s">
        <v>14</v>
      </c>
      <c r="C7" s="16" t="s">
        <v>12</v>
      </c>
      <c r="D7" s="16" t="s">
        <v>13</v>
      </c>
      <c r="E7" s="16" t="s">
        <v>27</v>
      </c>
      <c r="F7" s="16" t="s">
        <v>105</v>
      </c>
      <c r="G7" s="17" t="s">
        <v>14</v>
      </c>
      <c r="H7" s="190" t="s">
        <v>104</v>
      </c>
      <c r="I7" s="62" t="s">
        <v>29</v>
      </c>
      <c r="J7" s="63">
        <v>1</v>
      </c>
      <c r="K7" s="63">
        <v>2</v>
      </c>
      <c r="L7" s="63">
        <v>3</v>
      </c>
      <c r="M7" s="63">
        <v>4</v>
      </c>
      <c r="N7" s="63">
        <v>5</v>
      </c>
      <c r="O7" s="63">
        <v>6</v>
      </c>
      <c r="P7" s="63">
        <v>7</v>
      </c>
      <c r="Q7" s="63">
        <v>8</v>
      </c>
      <c r="R7" s="63">
        <v>9</v>
      </c>
      <c r="S7" s="64">
        <v>10</v>
      </c>
      <c r="T7" s="62" t="s">
        <v>29</v>
      </c>
      <c r="U7" s="63">
        <v>1</v>
      </c>
      <c r="V7" s="63">
        <v>2</v>
      </c>
      <c r="W7" s="63">
        <v>3</v>
      </c>
      <c r="X7" s="63">
        <v>4</v>
      </c>
      <c r="Y7" s="63">
        <v>5</v>
      </c>
      <c r="Z7" s="63">
        <v>6</v>
      </c>
      <c r="AA7" s="63">
        <v>7</v>
      </c>
      <c r="AB7" s="63">
        <v>8</v>
      </c>
      <c r="AC7" s="63">
        <v>9</v>
      </c>
      <c r="AD7" s="64">
        <v>10</v>
      </c>
      <c r="AF7" s="2"/>
      <c r="AG7" s="2"/>
    </row>
    <row r="8" spans="2:30" ht="11.25" customHeight="1">
      <c r="B8" s="25">
        <v>100</v>
      </c>
      <c r="C8" s="24" t="s">
        <v>15</v>
      </c>
      <c r="D8" s="24" t="s">
        <v>19</v>
      </c>
      <c r="E8" s="37">
        <v>0</v>
      </c>
      <c r="F8" s="37"/>
      <c r="G8" s="25">
        <v>100</v>
      </c>
      <c r="H8" s="1"/>
      <c r="I8" s="65"/>
      <c r="J8" s="63"/>
      <c r="K8" s="63"/>
      <c r="L8" s="63"/>
      <c r="M8" s="63"/>
      <c r="N8" s="63"/>
      <c r="O8" s="63"/>
      <c r="P8" s="63"/>
      <c r="Q8" s="63"/>
      <c r="R8" s="63"/>
      <c r="S8" s="64"/>
      <c r="T8" s="65"/>
      <c r="U8" s="63"/>
      <c r="V8" s="63"/>
      <c r="W8" s="63"/>
      <c r="X8" s="63"/>
      <c r="Y8" s="63"/>
      <c r="Z8" s="63"/>
      <c r="AA8" s="63"/>
      <c r="AB8" s="63"/>
      <c r="AC8" s="63"/>
      <c r="AD8" s="64"/>
    </row>
    <row r="9" spans="2:30" ht="11.25" customHeight="1">
      <c r="B9" s="25">
        <v>101</v>
      </c>
      <c r="C9" s="26" t="s">
        <v>73</v>
      </c>
      <c r="D9" s="26" t="s">
        <v>137</v>
      </c>
      <c r="E9" s="25">
        <v>51</v>
      </c>
      <c r="F9" s="25" t="s">
        <v>109</v>
      </c>
      <c r="G9" s="25">
        <v>101</v>
      </c>
      <c r="H9" s="6">
        <f>2.32*0.99</f>
        <v>2.2967999999999997</v>
      </c>
      <c r="I9" s="65"/>
      <c r="J9" s="63">
        <v>0.15</v>
      </c>
      <c r="K9" s="63">
        <v>0.19</v>
      </c>
      <c r="L9" s="63">
        <v>0.23</v>
      </c>
      <c r="M9" s="63"/>
      <c r="N9" s="63"/>
      <c r="O9" s="63"/>
      <c r="P9" s="63"/>
      <c r="Q9" s="63"/>
      <c r="R9" s="63"/>
      <c r="S9" s="63"/>
      <c r="T9" s="65"/>
      <c r="U9" s="63"/>
      <c r="V9" s="63"/>
      <c r="W9" s="63"/>
      <c r="X9" s="63"/>
      <c r="Y9" s="63"/>
      <c r="Z9" s="63"/>
      <c r="AA9" s="63"/>
      <c r="AB9" s="63"/>
      <c r="AC9" s="63"/>
      <c r="AD9" s="64"/>
    </row>
    <row r="10" spans="2:30" ht="11.25" customHeight="1">
      <c r="B10" s="25">
        <v>102</v>
      </c>
      <c r="C10" s="26"/>
      <c r="D10" s="26"/>
      <c r="E10" s="25"/>
      <c r="F10" s="25"/>
      <c r="G10" s="25">
        <v>102</v>
      </c>
      <c r="H10" s="2"/>
      <c r="I10" s="66"/>
      <c r="J10" s="67"/>
      <c r="K10" s="68"/>
      <c r="L10" s="68"/>
      <c r="M10" s="68"/>
      <c r="N10" s="68"/>
      <c r="O10" s="68"/>
      <c r="P10" s="68"/>
      <c r="Q10" s="68"/>
      <c r="R10" s="68"/>
      <c r="S10" s="69"/>
      <c r="T10" s="66"/>
      <c r="U10" s="67"/>
      <c r="V10" s="68"/>
      <c r="W10" s="68"/>
      <c r="X10" s="68"/>
      <c r="Y10" s="68"/>
      <c r="Z10" s="68"/>
      <c r="AA10" s="68"/>
      <c r="AB10" s="68"/>
      <c r="AC10" s="68"/>
      <c r="AD10" s="69"/>
    </row>
    <row r="11" spans="2:30" ht="11.25" customHeight="1">
      <c r="B11" s="25">
        <v>103</v>
      </c>
      <c r="C11" s="26"/>
      <c r="D11" s="26"/>
      <c r="E11" s="25"/>
      <c r="F11" s="25"/>
      <c r="G11" s="25">
        <v>103</v>
      </c>
      <c r="I11" s="66"/>
      <c r="J11" s="63"/>
      <c r="K11" s="63"/>
      <c r="L11" s="63"/>
      <c r="M11" s="68"/>
      <c r="N11" s="68"/>
      <c r="O11" s="68"/>
      <c r="P11" s="68"/>
      <c r="Q11" s="68"/>
      <c r="R11" s="68"/>
      <c r="S11" s="69"/>
      <c r="T11" s="66"/>
      <c r="U11" s="67"/>
      <c r="V11" s="68"/>
      <c r="W11" s="68"/>
      <c r="X11" s="68"/>
      <c r="Y11" s="68"/>
      <c r="Z11" s="68"/>
      <c r="AA11" s="68"/>
      <c r="AB11" s="68"/>
      <c r="AC11" s="68"/>
      <c r="AD11" s="69"/>
    </row>
    <row r="12" spans="2:30" ht="11.25" customHeight="1">
      <c r="B12" s="25">
        <v>104</v>
      </c>
      <c r="C12" s="26"/>
      <c r="D12" s="26"/>
      <c r="E12" s="25"/>
      <c r="F12" s="25"/>
      <c r="G12" s="25">
        <v>104</v>
      </c>
      <c r="I12" s="66"/>
      <c r="J12" s="67"/>
      <c r="K12" s="68"/>
      <c r="L12" s="68"/>
      <c r="M12" s="68"/>
      <c r="N12" s="68"/>
      <c r="O12" s="68"/>
      <c r="P12" s="68"/>
      <c r="Q12" s="68"/>
      <c r="R12" s="68"/>
      <c r="S12" s="69"/>
      <c r="T12" s="66"/>
      <c r="U12" s="67"/>
      <c r="V12" s="68"/>
      <c r="W12" s="68"/>
      <c r="X12" s="68"/>
      <c r="Y12" s="68"/>
      <c r="Z12" s="68"/>
      <c r="AA12" s="68"/>
      <c r="AB12" s="68"/>
      <c r="AC12" s="68"/>
      <c r="AD12" s="69"/>
    </row>
    <row r="13" spans="2:30" ht="11.25" customHeight="1">
      <c r="B13" s="25">
        <v>105</v>
      </c>
      <c r="C13" s="26"/>
      <c r="D13" s="26"/>
      <c r="E13" s="25"/>
      <c r="F13" s="25"/>
      <c r="G13" s="25">
        <v>105</v>
      </c>
      <c r="H13" s="1"/>
      <c r="I13" s="66"/>
      <c r="J13" s="67"/>
      <c r="K13" s="68"/>
      <c r="L13" s="68"/>
      <c r="M13" s="68"/>
      <c r="N13" s="68"/>
      <c r="O13" s="68"/>
      <c r="P13" s="68"/>
      <c r="Q13" s="68"/>
      <c r="R13" s="68"/>
      <c r="S13" s="69"/>
      <c r="T13" s="66"/>
      <c r="U13" s="67"/>
      <c r="V13" s="68"/>
      <c r="W13" s="68"/>
      <c r="X13" s="68"/>
      <c r="Y13" s="68"/>
      <c r="Z13" s="68"/>
      <c r="AA13" s="68"/>
      <c r="AB13" s="68"/>
      <c r="AC13" s="68"/>
      <c r="AD13" s="69"/>
    </row>
    <row r="14" spans="2:30" ht="11.25" customHeight="1">
      <c r="B14" s="25">
        <v>106</v>
      </c>
      <c r="C14" s="26"/>
      <c r="D14" s="26"/>
      <c r="E14" s="26"/>
      <c r="F14" s="26"/>
      <c r="G14" s="25">
        <v>106</v>
      </c>
      <c r="H14" s="1"/>
      <c r="I14" s="66"/>
      <c r="J14" s="67"/>
      <c r="K14" s="68"/>
      <c r="L14" s="68"/>
      <c r="M14" s="68"/>
      <c r="N14" s="68"/>
      <c r="O14" s="68"/>
      <c r="P14" s="68"/>
      <c r="Q14" s="68"/>
      <c r="R14" s="68"/>
      <c r="S14" s="69"/>
      <c r="T14" s="66"/>
      <c r="U14" s="67"/>
      <c r="V14" s="68"/>
      <c r="W14" s="68"/>
      <c r="X14" s="68"/>
      <c r="Y14" s="68"/>
      <c r="Z14" s="68"/>
      <c r="AA14" s="68"/>
      <c r="AB14" s="68"/>
      <c r="AC14" s="68"/>
      <c r="AD14" s="69"/>
    </row>
    <row r="15" spans="2:30" ht="11.25" customHeight="1">
      <c r="B15" s="25">
        <v>107</v>
      </c>
      <c r="C15" s="26"/>
      <c r="D15" s="26"/>
      <c r="E15" s="18"/>
      <c r="F15" s="18"/>
      <c r="G15" s="25">
        <v>107</v>
      </c>
      <c r="H15" s="3"/>
      <c r="I15" s="66"/>
      <c r="J15" s="70"/>
      <c r="K15" s="68"/>
      <c r="L15" s="68"/>
      <c r="M15" s="68"/>
      <c r="N15" s="68"/>
      <c r="O15" s="68"/>
      <c r="P15" s="68"/>
      <c r="Q15" s="68"/>
      <c r="R15" s="68"/>
      <c r="S15" s="69"/>
      <c r="T15" s="66"/>
      <c r="U15" s="70"/>
      <c r="V15" s="68"/>
      <c r="W15" s="68"/>
      <c r="X15" s="68"/>
      <c r="Y15" s="68"/>
      <c r="Z15" s="68"/>
      <c r="AA15" s="68"/>
      <c r="AB15" s="68"/>
      <c r="AC15" s="68"/>
      <c r="AD15" s="69"/>
    </row>
    <row r="16" spans="2:30" ht="11.25" customHeight="1">
      <c r="B16" s="25">
        <v>108</v>
      </c>
      <c r="C16" s="26"/>
      <c r="D16" s="26"/>
      <c r="E16" s="18"/>
      <c r="F16" s="18"/>
      <c r="G16" s="25">
        <v>108</v>
      </c>
      <c r="H16" s="4"/>
      <c r="I16" s="71"/>
      <c r="J16" s="72"/>
      <c r="K16" s="73"/>
      <c r="L16" s="68"/>
      <c r="M16" s="68"/>
      <c r="N16" s="68"/>
      <c r="O16" s="68"/>
      <c r="P16" s="68"/>
      <c r="Q16" s="68"/>
      <c r="R16" s="68"/>
      <c r="S16" s="69"/>
      <c r="T16" s="71"/>
      <c r="U16" s="72"/>
      <c r="V16" s="73"/>
      <c r="W16" s="68"/>
      <c r="X16" s="68"/>
      <c r="Y16" s="68"/>
      <c r="Z16" s="68"/>
      <c r="AA16" s="68"/>
      <c r="AB16" s="68"/>
      <c r="AC16" s="68"/>
      <c r="AD16" s="69"/>
    </row>
    <row r="17" spans="2:30" ht="11.25" customHeight="1">
      <c r="B17" s="25">
        <v>109</v>
      </c>
      <c r="C17" s="26"/>
      <c r="D17" s="26"/>
      <c r="E17" s="18"/>
      <c r="F17" s="18"/>
      <c r="G17" s="25">
        <v>109</v>
      </c>
      <c r="H17" s="4"/>
      <c r="I17" s="71"/>
      <c r="J17" s="72"/>
      <c r="K17" s="73"/>
      <c r="L17" s="68"/>
      <c r="M17" s="68"/>
      <c r="N17" s="68"/>
      <c r="O17" s="68"/>
      <c r="P17" s="68"/>
      <c r="Q17" s="68"/>
      <c r="R17" s="68"/>
      <c r="S17" s="69"/>
      <c r="T17" s="71"/>
      <c r="U17" s="72"/>
      <c r="V17" s="73"/>
      <c r="W17" s="68"/>
      <c r="X17" s="68"/>
      <c r="Y17" s="68"/>
      <c r="Z17" s="68"/>
      <c r="AA17" s="68"/>
      <c r="AB17" s="68"/>
      <c r="AC17" s="68"/>
      <c r="AD17" s="69"/>
    </row>
    <row r="18" spans="2:30" ht="11.25" customHeight="1">
      <c r="B18" s="25">
        <v>110</v>
      </c>
      <c r="C18" s="26"/>
      <c r="D18" s="26"/>
      <c r="E18" s="18"/>
      <c r="F18" s="18"/>
      <c r="G18" s="25">
        <v>110</v>
      </c>
      <c r="H18" s="5"/>
      <c r="I18" s="71"/>
      <c r="J18" s="72"/>
      <c r="K18" s="73"/>
      <c r="L18" s="68"/>
      <c r="M18" s="68"/>
      <c r="N18" s="68"/>
      <c r="O18" s="68"/>
      <c r="P18" s="68"/>
      <c r="Q18" s="68"/>
      <c r="R18" s="68"/>
      <c r="S18" s="69"/>
      <c r="T18" s="71"/>
      <c r="U18" s="72"/>
      <c r="V18" s="73"/>
      <c r="W18" s="68"/>
      <c r="X18" s="68"/>
      <c r="Y18" s="68"/>
      <c r="Z18" s="68"/>
      <c r="AA18" s="68"/>
      <c r="AB18" s="68"/>
      <c r="AC18" s="68"/>
      <c r="AD18" s="69"/>
    </row>
    <row r="19" spans="2:30" ht="11.25" customHeight="1">
      <c r="B19" s="25">
        <v>111</v>
      </c>
      <c r="C19" s="26"/>
      <c r="D19" s="26"/>
      <c r="E19" s="18"/>
      <c r="F19" s="18"/>
      <c r="G19" s="25">
        <v>111</v>
      </c>
      <c r="H19" s="5"/>
      <c r="I19" s="71"/>
      <c r="J19" s="72"/>
      <c r="K19" s="73"/>
      <c r="L19" s="68"/>
      <c r="M19" s="68"/>
      <c r="N19" s="68"/>
      <c r="O19" s="68"/>
      <c r="P19" s="68"/>
      <c r="Q19" s="68"/>
      <c r="R19" s="68"/>
      <c r="S19" s="69"/>
      <c r="T19" s="71"/>
      <c r="U19" s="72"/>
      <c r="V19" s="73"/>
      <c r="W19" s="68"/>
      <c r="X19" s="68"/>
      <c r="Y19" s="68"/>
      <c r="Z19" s="68"/>
      <c r="AA19" s="68"/>
      <c r="AB19" s="68"/>
      <c r="AC19" s="68"/>
      <c r="AD19" s="69"/>
    </row>
    <row r="20" spans="2:30" ht="11.25" customHeight="1">
      <c r="B20" s="25">
        <v>112</v>
      </c>
      <c r="C20" s="26"/>
      <c r="D20" s="26"/>
      <c r="E20" s="18"/>
      <c r="F20" s="18"/>
      <c r="G20" s="25">
        <v>112</v>
      </c>
      <c r="H20" s="5"/>
      <c r="I20" s="71"/>
      <c r="J20" s="72"/>
      <c r="K20" s="73"/>
      <c r="L20" s="68"/>
      <c r="M20" s="68"/>
      <c r="N20" s="68"/>
      <c r="O20" s="68"/>
      <c r="P20" s="68"/>
      <c r="Q20" s="68"/>
      <c r="R20" s="68"/>
      <c r="S20" s="69"/>
      <c r="T20" s="71"/>
      <c r="U20" s="72"/>
      <c r="V20" s="73"/>
      <c r="W20" s="68"/>
      <c r="X20" s="68"/>
      <c r="Y20" s="68"/>
      <c r="Z20" s="68"/>
      <c r="AA20" s="68"/>
      <c r="AB20" s="68"/>
      <c r="AC20" s="68"/>
      <c r="AD20" s="69"/>
    </row>
    <row r="21" spans="2:30" ht="11.25" customHeight="1">
      <c r="B21" s="25">
        <v>113</v>
      </c>
      <c r="C21" s="26"/>
      <c r="D21" s="26"/>
      <c r="E21" s="18"/>
      <c r="F21" s="18"/>
      <c r="G21" s="25">
        <v>113</v>
      </c>
      <c r="H21" s="5"/>
      <c r="I21" s="74"/>
      <c r="J21" s="72"/>
      <c r="K21" s="73"/>
      <c r="L21" s="68"/>
      <c r="M21" s="68"/>
      <c r="N21" s="68"/>
      <c r="O21" s="68"/>
      <c r="P21" s="68"/>
      <c r="Q21" s="68"/>
      <c r="R21" s="68"/>
      <c r="S21" s="69"/>
      <c r="T21" s="74"/>
      <c r="U21" s="72"/>
      <c r="V21" s="73"/>
      <c r="W21" s="68"/>
      <c r="X21" s="68"/>
      <c r="Y21" s="68"/>
      <c r="Z21" s="68"/>
      <c r="AA21" s="68"/>
      <c r="AB21" s="68"/>
      <c r="AC21" s="68"/>
      <c r="AD21" s="69"/>
    </row>
    <row r="22" spans="2:30" ht="11.25" customHeight="1">
      <c r="B22" s="25">
        <v>114</v>
      </c>
      <c r="C22" s="26"/>
      <c r="D22" s="26"/>
      <c r="E22" s="18"/>
      <c r="F22" s="18"/>
      <c r="G22" s="25">
        <v>114</v>
      </c>
      <c r="H22" s="5"/>
      <c r="I22" s="74"/>
      <c r="J22" s="72"/>
      <c r="K22" s="73"/>
      <c r="L22" s="68"/>
      <c r="M22" s="68"/>
      <c r="N22" s="68"/>
      <c r="O22" s="68"/>
      <c r="P22" s="68"/>
      <c r="Q22" s="68"/>
      <c r="R22" s="68"/>
      <c r="S22" s="69"/>
      <c r="T22" s="74"/>
      <c r="U22" s="72"/>
      <c r="V22" s="73"/>
      <c r="W22" s="68"/>
      <c r="X22" s="68"/>
      <c r="Y22" s="68"/>
      <c r="Z22" s="68"/>
      <c r="AA22" s="68"/>
      <c r="AB22" s="68"/>
      <c r="AC22" s="68"/>
      <c r="AD22" s="69"/>
    </row>
    <row r="23" spans="2:30" ht="11.25" customHeight="1">
      <c r="B23" s="25">
        <v>115</v>
      </c>
      <c r="C23" s="26"/>
      <c r="D23" s="26"/>
      <c r="E23" s="18"/>
      <c r="F23" s="18"/>
      <c r="G23" s="25">
        <v>115</v>
      </c>
      <c r="H23" s="5"/>
      <c r="I23" s="66"/>
      <c r="J23" s="72"/>
      <c r="K23" s="73"/>
      <c r="L23" s="68"/>
      <c r="M23" s="68"/>
      <c r="N23" s="68"/>
      <c r="O23" s="68"/>
      <c r="P23" s="68"/>
      <c r="Q23" s="68"/>
      <c r="R23" s="68"/>
      <c r="S23" s="69"/>
      <c r="T23" s="66"/>
      <c r="U23" s="72"/>
      <c r="V23" s="73"/>
      <c r="W23" s="68"/>
      <c r="X23" s="68"/>
      <c r="Y23" s="68"/>
      <c r="Z23" s="68"/>
      <c r="AA23" s="68"/>
      <c r="AB23" s="68"/>
      <c r="AC23" s="68"/>
      <c r="AD23" s="69"/>
    </row>
    <row r="24" spans="2:30" ht="11.25" customHeight="1">
      <c r="B24" s="25">
        <v>116</v>
      </c>
      <c r="C24" s="26"/>
      <c r="D24" s="26"/>
      <c r="E24" s="18"/>
      <c r="F24" s="18"/>
      <c r="G24" s="25">
        <v>116</v>
      </c>
      <c r="I24" s="66"/>
      <c r="J24" s="72"/>
      <c r="K24" s="73"/>
      <c r="L24" s="68"/>
      <c r="M24" s="68"/>
      <c r="N24" s="68"/>
      <c r="O24" s="68"/>
      <c r="P24" s="68"/>
      <c r="Q24" s="68"/>
      <c r="R24" s="68"/>
      <c r="S24" s="69"/>
      <c r="T24" s="66"/>
      <c r="U24" s="72"/>
      <c r="V24" s="73"/>
      <c r="W24" s="68"/>
      <c r="X24" s="68"/>
      <c r="Y24" s="68"/>
      <c r="Z24" s="68"/>
      <c r="AA24" s="68"/>
      <c r="AB24" s="68"/>
      <c r="AC24" s="68"/>
      <c r="AD24" s="69"/>
    </row>
    <row r="25" spans="2:30" ht="11.25" customHeight="1">
      <c r="B25" s="25">
        <v>117</v>
      </c>
      <c r="C25" s="26"/>
      <c r="D25" s="26"/>
      <c r="E25" s="18"/>
      <c r="F25" s="18"/>
      <c r="G25" s="25">
        <v>117</v>
      </c>
      <c r="I25" s="71"/>
      <c r="J25" s="75"/>
      <c r="K25" s="73"/>
      <c r="L25" s="68"/>
      <c r="M25" s="68"/>
      <c r="N25" s="68"/>
      <c r="O25" s="68"/>
      <c r="P25" s="68"/>
      <c r="Q25" s="68"/>
      <c r="R25" s="68"/>
      <c r="S25" s="69"/>
      <c r="T25" s="71"/>
      <c r="U25" s="75"/>
      <c r="V25" s="73"/>
      <c r="W25" s="68"/>
      <c r="X25" s="68"/>
      <c r="Y25" s="68"/>
      <c r="Z25" s="68"/>
      <c r="AA25" s="68"/>
      <c r="AB25" s="68"/>
      <c r="AC25" s="68"/>
      <c r="AD25" s="69"/>
    </row>
    <row r="26" spans="2:30" ht="11.25" customHeight="1">
      <c r="B26" s="25">
        <v>118</v>
      </c>
      <c r="C26" s="26"/>
      <c r="D26" s="26"/>
      <c r="E26" s="18"/>
      <c r="F26" s="18"/>
      <c r="G26" s="25">
        <v>118</v>
      </c>
      <c r="H26" s="5"/>
      <c r="I26" s="66"/>
      <c r="J26" s="76"/>
      <c r="K26" s="73"/>
      <c r="L26" s="68"/>
      <c r="M26" s="68"/>
      <c r="N26" s="68"/>
      <c r="O26" s="68"/>
      <c r="P26" s="68"/>
      <c r="Q26" s="68"/>
      <c r="R26" s="68"/>
      <c r="S26" s="69"/>
      <c r="T26" s="66"/>
      <c r="U26" s="76"/>
      <c r="V26" s="73"/>
      <c r="W26" s="68"/>
      <c r="X26" s="68"/>
      <c r="Y26" s="68"/>
      <c r="Z26" s="68"/>
      <c r="AA26" s="68"/>
      <c r="AB26" s="68"/>
      <c r="AC26" s="68"/>
      <c r="AD26" s="69"/>
    </row>
    <row r="27" spans="2:30" ht="11.25" customHeight="1">
      <c r="B27" s="25">
        <v>119</v>
      </c>
      <c r="C27" s="18"/>
      <c r="D27" s="18"/>
      <c r="E27" s="18"/>
      <c r="F27" s="18"/>
      <c r="G27" s="25">
        <v>119</v>
      </c>
      <c r="I27" s="71"/>
      <c r="J27" s="68"/>
      <c r="K27" s="68"/>
      <c r="L27" s="68"/>
      <c r="M27" s="68"/>
      <c r="N27" s="68"/>
      <c r="O27" s="68"/>
      <c r="P27" s="68"/>
      <c r="Q27" s="68"/>
      <c r="R27" s="68"/>
      <c r="S27" s="69"/>
      <c r="T27" s="71"/>
      <c r="U27" s="68"/>
      <c r="V27" s="68"/>
      <c r="W27" s="68"/>
      <c r="X27" s="68"/>
      <c r="Y27" s="68"/>
      <c r="Z27" s="68"/>
      <c r="AA27" s="68"/>
      <c r="AB27" s="68"/>
      <c r="AC27" s="68"/>
      <c r="AD27" s="69"/>
    </row>
    <row r="28" spans="2:30" ht="11.25" customHeight="1">
      <c r="B28" s="25">
        <v>120</v>
      </c>
      <c r="C28" s="18"/>
      <c r="D28" s="18"/>
      <c r="E28" s="18"/>
      <c r="F28" s="18"/>
      <c r="G28" s="25">
        <v>120</v>
      </c>
      <c r="I28" s="71"/>
      <c r="J28" s="68"/>
      <c r="K28" s="68"/>
      <c r="L28" s="68"/>
      <c r="M28" s="68"/>
      <c r="N28" s="68"/>
      <c r="O28" s="68"/>
      <c r="P28" s="68"/>
      <c r="Q28" s="68"/>
      <c r="R28" s="68"/>
      <c r="S28" s="69"/>
      <c r="T28" s="71"/>
      <c r="U28" s="68"/>
      <c r="V28" s="68"/>
      <c r="W28" s="68"/>
      <c r="X28" s="68"/>
      <c r="Y28" s="68"/>
      <c r="Z28" s="68"/>
      <c r="AA28" s="68"/>
      <c r="AB28" s="68"/>
      <c r="AC28" s="68"/>
      <c r="AD28" s="69"/>
    </row>
    <row r="29" spans="2:30" ht="11.25" customHeight="1" thickBot="1">
      <c r="B29" s="20"/>
      <c r="C29" s="19"/>
      <c r="D29" s="19"/>
      <c r="E29" s="19"/>
      <c r="F29" s="19"/>
      <c r="G29" s="20"/>
      <c r="I29" s="77"/>
      <c r="J29" s="78"/>
      <c r="K29" s="78"/>
      <c r="L29" s="78"/>
      <c r="M29" s="78"/>
      <c r="N29" s="78"/>
      <c r="O29" s="78"/>
      <c r="P29" s="78"/>
      <c r="Q29" s="78"/>
      <c r="R29" s="78"/>
      <c r="S29" s="79"/>
      <c r="T29" s="77"/>
      <c r="U29" s="78"/>
      <c r="V29" s="78"/>
      <c r="W29" s="78"/>
      <c r="X29" s="78"/>
      <c r="Y29" s="78"/>
      <c r="Z29" s="78"/>
      <c r="AA29" s="78"/>
      <c r="AB29" s="78"/>
      <c r="AC29" s="78"/>
      <c r="AD29" s="79"/>
    </row>
    <row r="30" spans="3:7" ht="11.25">
      <c r="C30" s="21"/>
      <c r="D30" s="21"/>
      <c r="E30" s="21"/>
      <c r="F30" s="21"/>
      <c r="G30" s="21"/>
    </row>
    <row r="32" ht="13.5" customHeight="1"/>
    <row r="33" ht="11.25" customHeight="1"/>
    <row r="36" ht="33" customHeight="1"/>
  </sheetData>
  <sheetProtection password="EE21" sheet="1"/>
  <mergeCells count="2">
    <mergeCell ref="C6:G6"/>
    <mergeCell ref="C3:G3"/>
  </mergeCells>
  <conditionalFormatting sqref="U9:AD9 J9:S9 B8:G28 J11:L11">
    <cfRule type="expression" priority="1" dxfId="0" stopIfTrue="1">
      <formula>($F$4=$G8)</formula>
    </cfRule>
  </conditionalFormatting>
  <dataValidations count="1">
    <dataValidation type="list" allowBlank="1" showInputMessage="1" showErrorMessage="1" sqref="F4">
      <formula1>$G$8:$G$9</formula1>
    </dataValidation>
  </dataValidations>
  <printOptions horizontalCentered="1"/>
  <pageMargins left="0.15748031496062992" right="0.15748031496062992" top="0.984251968503937" bottom="0.984251968503937" header="0.5118110236220472" footer="0.5118110236220472"/>
  <pageSetup fitToHeight="1" fitToWidth="1" horizontalDpi="300" verticalDpi="300" orientation="portrait" paperSize="9" r:id="rId2"/>
  <headerFooter alignWithMargins="0">
    <oddFooter>&amp;L&amp;F  &amp;A&amp;R&amp;D  &amp;T</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J40"/>
  <sheetViews>
    <sheetView showGridLines="0" zoomScalePageLayoutView="0" workbookViewId="0" topLeftCell="A1">
      <selection activeCell="D3" sqref="D3:E3"/>
    </sheetView>
  </sheetViews>
  <sheetFormatPr defaultColWidth="9.33203125" defaultRowHeight="11.25"/>
  <cols>
    <col min="1" max="1" width="3.16015625" style="198" customWidth="1"/>
    <col min="2" max="2" width="74.83203125" style="198" customWidth="1"/>
    <col min="3" max="3" width="11.16015625" style="198" customWidth="1"/>
    <col min="4" max="4" width="33.16015625" style="198" customWidth="1"/>
    <col min="5" max="5" width="23.5" style="198" customWidth="1"/>
    <col min="6" max="6" width="7.33203125" style="198" customWidth="1"/>
    <col min="7" max="7" width="9" style="198" hidden="1" customWidth="1"/>
    <col min="8" max="8" width="25.16015625" style="198" hidden="1" customWidth="1"/>
    <col min="9" max="9" width="8.83203125" style="198" hidden="1" customWidth="1"/>
    <col min="10" max="10" width="18.83203125" style="198" hidden="1" customWidth="1"/>
    <col min="11" max="11" width="27" style="198" hidden="1" customWidth="1"/>
    <col min="12" max="12" width="16.66015625" style="198" hidden="1" customWidth="1"/>
    <col min="13" max="16" width="12.33203125" style="198" customWidth="1"/>
    <col min="17" max="20" width="11.66015625" style="198" customWidth="1"/>
    <col min="21" max="23" width="13.83203125" style="198" customWidth="1"/>
    <col min="24" max="16384" width="9.33203125" style="198" customWidth="1"/>
  </cols>
  <sheetData>
    <row r="1" spans="2:14" ht="42.75" customHeight="1">
      <c r="B1" s="253" t="s">
        <v>139</v>
      </c>
      <c r="C1" s="254"/>
      <c r="D1" s="254"/>
      <c r="E1" s="255"/>
      <c r="F1" s="22"/>
      <c r="H1" s="44" t="s">
        <v>107</v>
      </c>
      <c r="I1" s="35"/>
      <c r="J1" s="35"/>
      <c r="K1" s="35"/>
      <c r="L1" s="35"/>
      <c r="M1" s="118"/>
      <c r="N1" s="118"/>
    </row>
    <row r="2" spans="6:14" ht="12" thickBot="1">
      <c r="F2" s="119"/>
      <c r="H2" s="90"/>
      <c r="I2" s="90"/>
      <c r="J2" s="118"/>
      <c r="K2" s="118"/>
      <c r="L2" s="118"/>
      <c r="M2" s="118"/>
      <c r="N2" s="118"/>
    </row>
    <row r="3" spans="2:14" ht="18" customHeight="1" thickBot="1">
      <c r="B3" s="27" t="s">
        <v>0</v>
      </c>
      <c r="C3" s="29"/>
      <c r="D3" s="293"/>
      <c r="E3" s="294"/>
      <c r="F3" s="9"/>
      <c r="H3" s="90"/>
      <c r="I3" s="90"/>
      <c r="J3" s="118"/>
      <c r="K3" s="118"/>
      <c r="L3" s="118"/>
      <c r="M3" s="118"/>
      <c r="N3" s="118"/>
    </row>
    <row r="4" spans="2:19" s="200" customFormat="1" ht="13.5" thickBot="1">
      <c r="B4" s="199"/>
      <c r="C4" s="199"/>
      <c r="D4" s="23"/>
      <c r="E4" s="23"/>
      <c r="F4" s="9"/>
      <c r="H4" s="90"/>
      <c r="I4" s="90"/>
      <c r="J4" s="118"/>
      <c r="K4" s="118"/>
      <c r="L4" s="118"/>
      <c r="N4" s="118"/>
      <c r="O4" s="118"/>
      <c r="Q4" s="118"/>
      <c r="R4" s="118"/>
      <c r="S4" s="118"/>
    </row>
    <row r="5" spans="2:19" ht="20.25" customHeight="1">
      <c r="B5" s="249" t="s">
        <v>66</v>
      </c>
      <c r="C5" s="250"/>
      <c r="D5" s="251"/>
      <c r="E5" s="252"/>
      <c r="J5" s="118"/>
      <c r="K5" s="118"/>
      <c r="N5" s="118"/>
      <c r="O5" s="118"/>
      <c r="P5" s="200"/>
      <c r="Q5" s="200"/>
      <c r="R5" s="200"/>
      <c r="S5" s="200"/>
    </row>
    <row r="6" spans="2:19" ht="19.5" customHeight="1">
      <c r="B6" s="201" t="s">
        <v>64</v>
      </c>
      <c r="C6" s="202"/>
      <c r="D6" s="41">
        <f>MAX('Select Collector'!F4,100)</f>
        <v>100</v>
      </c>
      <c r="E6" s="174" t="s">
        <v>1</v>
      </c>
      <c r="F6" s="9"/>
      <c r="J6" s="118"/>
      <c r="K6" s="118"/>
      <c r="N6" s="118"/>
      <c r="O6" s="118"/>
      <c r="P6" s="200"/>
      <c r="Q6" s="200"/>
      <c r="R6" s="200"/>
      <c r="S6" s="200"/>
    </row>
    <row r="7" spans="2:19" ht="19.5" customHeight="1">
      <c r="B7" s="203" t="s">
        <v>20</v>
      </c>
      <c r="C7" s="204"/>
      <c r="D7" s="275" t="str">
        <f>IF(D$6&gt;100,VLOOKUP(Calculate_savings!D$6,'Select Collector'!$B$8:$G$28,2,FALSE),"First select index on Select Collector sheet.")</f>
        <v>First select index on Select Collector sheet.</v>
      </c>
      <c r="E7" s="276"/>
      <c r="F7" s="9"/>
      <c r="J7" s="118"/>
      <c r="K7" s="118"/>
      <c r="N7" s="118"/>
      <c r="O7" s="200"/>
      <c r="P7" s="118"/>
      <c r="Q7" s="200"/>
      <c r="R7" s="200"/>
      <c r="S7" s="200"/>
    </row>
    <row r="8" spans="2:19" ht="19.5" customHeight="1">
      <c r="B8" s="205" t="s">
        <v>21</v>
      </c>
      <c r="C8" s="206"/>
      <c r="D8" s="277" t="str">
        <f>IF(D$6&gt;100,VLOOKUP(Calculate_savings!D$6,'Select Collector'!$B$8:$G$28,3,FALSE),"First select index on Select Collector sheet.")</f>
        <v>First select index on Select Collector sheet.</v>
      </c>
      <c r="E8" s="278"/>
      <c r="F8" s="9"/>
      <c r="J8" s="118"/>
      <c r="K8" s="118"/>
      <c r="N8" s="118"/>
      <c r="O8" s="200"/>
      <c r="P8" s="118"/>
      <c r="Q8" s="200"/>
      <c r="R8" s="200"/>
      <c r="S8" s="200"/>
    </row>
    <row r="9" spans="2:19" ht="19.5" customHeight="1">
      <c r="B9" s="205" t="s">
        <v>27</v>
      </c>
      <c r="C9" s="206"/>
      <c r="D9" s="279" t="str">
        <f>IF(D$6&gt;100,VLOOKUP(Calculate_savings!D$6,'Select Collector'!$B$8:$G$28,4,FALSE),"First select index on Select Collector sheet.")</f>
        <v>First select index on Select Collector sheet.</v>
      </c>
      <c r="E9" s="280"/>
      <c r="F9" s="9"/>
      <c r="J9" s="118"/>
      <c r="K9" s="207"/>
      <c r="L9" s="207"/>
      <c r="N9" s="118"/>
      <c r="O9" s="200"/>
      <c r="P9" s="118"/>
      <c r="Q9" s="200"/>
      <c r="R9" s="200"/>
      <c r="S9" s="200"/>
    </row>
    <row r="10" spans="2:19" ht="19.5" customHeight="1">
      <c r="B10" s="205" t="s">
        <v>127</v>
      </c>
      <c r="C10" s="206"/>
      <c r="D10" s="208"/>
      <c r="E10" s="174" t="s">
        <v>2</v>
      </c>
      <c r="F10" s="9"/>
      <c r="J10" s="118"/>
      <c r="K10" s="209">
        <f>VLOOKUP(D6,'Select Collector'!$B$8:$F$28,5,FALSE)</f>
        <v>0</v>
      </c>
      <c r="L10" s="210">
        <f>VLOOKUP(D6,'Select Collector'!$B$8:$H$28,7,FALSE)</f>
        <v>0</v>
      </c>
      <c r="N10" s="118"/>
      <c r="O10" s="200"/>
      <c r="P10" s="118"/>
      <c r="Q10" s="118"/>
      <c r="R10" s="200"/>
      <c r="S10" s="200"/>
    </row>
    <row r="11" spans="2:19" ht="19.5" customHeight="1">
      <c r="B11" s="205" t="s">
        <v>35</v>
      </c>
      <c r="C11" s="206"/>
      <c r="D11" s="42"/>
      <c r="E11" s="174" t="s">
        <v>3</v>
      </c>
      <c r="F11" s="9"/>
      <c r="H11" s="209" t="s">
        <v>72</v>
      </c>
      <c r="I11" s="210"/>
      <c r="J11" s="118"/>
      <c r="K11" s="211" t="str">
        <f>"1 x "&amp;K10</f>
        <v>1 x 0</v>
      </c>
      <c r="L11" s="212">
        <f>1*L10</f>
        <v>0</v>
      </c>
      <c r="N11" s="118"/>
      <c r="O11" s="200"/>
      <c r="P11" s="200"/>
      <c r="Q11" s="200"/>
      <c r="R11" s="200"/>
      <c r="S11" s="200"/>
    </row>
    <row r="12" spans="2:19" ht="19.5" customHeight="1">
      <c r="B12" s="205" t="s">
        <v>65</v>
      </c>
      <c r="C12" s="206"/>
      <c r="D12" s="42"/>
      <c r="E12" s="174" t="s">
        <v>3</v>
      </c>
      <c r="F12" s="9"/>
      <c r="H12" s="211" t="s">
        <v>92</v>
      </c>
      <c r="I12" s="85">
        <v>1</v>
      </c>
      <c r="J12" s="118"/>
      <c r="K12" s="86" t="str">
        <f>"2 x "&amp;K10</f>
        <v>2 x 0</v>
      </c>
      <c r="L12" s="213">
        <f>2*L10</f>
        <v>0</v>
      </c>
      <c r="N12" s="200"/>
      <c r="O12" s="200"/>
      <c r="P12" s="200"/>
      <c r="Q12" s="200"/>
      <c r="R12" s="200"/>
      <c r="S12" s="200"/>
    </row>
    <row r="13" spans="2:19" ht="19.5" customHeight="1" thickBot="1">
      <c r="B13" s="214" t="s">
        <v>34</v>
      </c>
      <c r="C13" s="215"/>
      <c r="D13" s="43"/>
      <c r="E13" s="175" t="s">
        <v>4</v>
      </c>
      <c r="F13" s="9"/>
      <c r="H13" s="86" t="s">
        <v>90</v>
      </c>
      <c r="I13" s="216">
        <v>0.7</v>
      </c>
      <c r="J13" s="118"/>
      <c r="K13" s="118"/>
      <c r="N13" s="200"/>
      <c r="O13" s="200"/>
      <c r="P13" s="200"/>
      <c r="Q13" s="200"/>
      <c r="R13" s="200"/>
      <c r="S13" s="200"/>
    </row>
    <row r="14" spans="6:19" ht="21.75" customHeight="1">
      <c r="F14" s="9"/>
      <c r="N14" s="200"/>
      <c r="O14" s="200"/>
      <c r="P14" s="200"/>
      <c r="Q14" s="200"/>
      <c r="R14" s="200"/>
      <c r="S14" s="200"/>
    </row>
    <row r="15" spans="14:19" ht="12" thickBot="1">
      <c r="N15" s="200"/>
      <c r="O15" s="200"/>
      <c r="P15" s="200"/>
      <c r="Q15" s="200"/>
      <c r="R15" s="200"/>
      <c r="S15" s="200"/>
    </row>
    <row r="16" spans="2:19" ht="30.75" customHeight="1">
      <c r="B16" s="249" t="s">
        <v>116</v>
      </c>
      <c r="C16" s="250"/>
      <c r="D16" s="251"/>
      <c r="E16" s="252"/>
      <c r="H16" s="217" t="s">
        <v>28</v>
      </c>
      <c r="I16" s="218" t="s">
        <v>32</v>
      </c>
      <c r="N16" s="200"/>
      <c r="O16" s="200"/>
      <c r="P16" s="200"/>
      <c r="Q16" s="200"/>
      <c r="R16" s="200"/>
      <c r="S16" s="200"/>
    </row>
    <row r="17" spans="2:19" ht="30" customHeight="1">
      <c r="B17" s="258" t="s">
        <v>33</v>
      </c>
      <c r="C17" s="259"/>
      <c r="D17" s="42"/>
      <c r="E17" s="174" t="s">
        <v>5</v>
      </c>
      <c r="H17" s="84"/>
      <c r="I17" s="85"/>
      <c r="N17" s="200"/>
      <c r="O17" s="200"/>
      <c r="P17" s="200"/>
      <c r="Q17" s="200"/>
      <c r="R17" s="200"/>
      <c r="S17" s="200"/>
    </row>
    <row r="18" spans="2:19" ht="30" customHeight="1">
      <c r="B18" s="80" t="s">
        <v>93</v>
      </c>
      <c r="C18" s="81"/>
      <c r="D18" s="82"/>
      <c r="E18" s="176" t="s">
        <v>6</v>
      </c>
      <c r="H18" s="83" t="s">
        <v>91</v>
      </c>
      <c r="I18" s="85">
        <v>1</v>
      </c>
      <c r="N18" s="200"/>
      <c r="O18" s="200"/>
      <c r="P18" s="200"/>
      <c r="Q18" s="200"/>
      <c r="R18" s="200"/>
      <c r="S18" s="200"/>
    </row>
    <row r="19" spans="2:9" ht="30" customHeight="1" thickBot="1">
      <c r="B19" s="260" t="str">
        <f>"Ductwork configuration: Excluding the kitchen how many wet rooms are there? 
"&amp;IF(H25,"Specific fan power is provided for 1 to "&amp;H25&amp;" additional wet rooms.","Specific fan power data is not provided for duct type.")</f>
        <v>Ductwork configuration: Excluding the kitchen how many wet rooms are there? 
Specific fan power data is not provided for duct type.</v>
      </c>
      <c r="C19" s="261"/>
      <c r="D19" s="47"/>
      <c r="E19" s="175" t="s">
        <v>7</v>
      </c>
      <c r="H19" s="83" t="s">
        <v>89</v>
      </c>
      <c r="I19" s="85">
        <v>2.5</v>
      </c>
    </row>
    <row r="20" spans="2:11" ht="35.25" customHeight="1" thickBot="1">
      <c r="B20" s="287"/>
      <c r="C20" s="287"/>
      <c r="D20" s="288"/>
      <c r="E20" s="288"/>
      <c r="G20" s="200"/>
      <c r="H20" s="86" t="s">
        <v>58</v>
      </c>
      <c r="I20" s="87">
        <v>2.5</v>
      </c>
      <c r="J20" s="219"/>
      <c r="K20" s="90"/>
    </row>
    <row r="21" spans="2:10" ht="31.5" customHeight="1" thickBot="1">
      <c r="B21" s="264" t="s">
        <v>117</v>
      </c>
      <c r="C21" s="265"/>
      <c r="D21" s="266"/>
      <c r="E21" s="267"/>
      <c r="G21" s="90"/>
      <c r="J21" s="219"/>
    </row>
    <row r="22" spans="7:8" ht="19.5" customHeight="1">
      <c r="G22" s="90"/>
      <c r="H22" s="198" t="s">
        <v>60</v>
      </c>
    </row>
    <row r="23" spans="2:20" ht="19.5" customHeight="1" thickBot="1">
      <c r="B23" s="286"/>
      <c r="C23" s="286"/>
      <c r="D23" s="286"/>
      <c r="E23" s="286"/>
      <c r="G23" s="118"/>
      <c r="H23" s="220" t="s">
        <v>61</v>
      </c>
      <c r="I23" s="218" t="s">
        <v>59</v>
      </c>
      <c r="T23" s="55"/>
    </row>
    <row r="24" spans="1:20" ht="19.5" customHeight="1">
      <c r="A24" s="118"/>
      <c r="B24" s="249" t="s">
        <v>118</v>
      </c>
      <c r="C24" s="262"/>
      <c r="D24" s="262"/>
      <c r="E24" s="263"/>
      <c r="F24" s="118"/>
      <c r="G24" s="118"/>
      <c r="H24" s="221"/>
      <c r="I24" s="85"/>
      <c r="T24" s="55"/>
    </row>
    <row r="25" spans="1:20" ht="37.5" customHeight="1">
      <c r="A25" s="118"/>
      <c r="B25" s="49" t="s">
        <v>140</v>
      </c>
      <c r="C25" s="50"/>
      <c r="D25" s="48"/>
      <c r="E25" s="174" t="s">
        <v>8</v>
      </c>
      <c r="F25" s="118"/>
      <c r="G25" s="118"/>
      <c r="H25" s="222">
        <f ca="1">IF(D17=H18,COUNTIF(OFFSET('Select Collector'!I7,D6-100+1,1,1,9),"&gt;0"),COUNTIF(OFFSET('Select Collector'!T7,D6-100+1,1,1,9),"&gt;0"))</f>
        <v>0</v>
      </c>
      <c r="I25" s="213">
        <f ca="1">IF(D17=H18,MAX(OFFSET('Select Collector'!I7,D6-100+1,1,1,9)),MAX(OFFSET('Select Collector'!T7,D6-100+1,1,1,9)))</f>
        <v>0</v>
      </c>
      <c r="T25" s="55"/>
    </row>
    <row r="26" spans="1:20" ht="42.75" customHeight="1" thickBot="1">
      <c r="A26" s="118"/>
      <c r="B26" s="51" t="s">
        <v>142</v>
      </c>
      <c r="C26" s="52"/>
      <c r="D26" s="53"/>
      <c r="E26" s="175" t="s">
        <v>9</v>
      </c>
      <c r="F26" s="118"/>
      <c r="T26" s="55"/>
    </row>
    <row r="27" spans="1:7" ht="17.25" customHeight="1" thickBot="1">
      <c r="A27" s="118"/>
      <c r="F27" s="118"/>
      <c r="G27" s="118"/>
    </row>
    <row r="28" spans="1:19" ht="34.5" customHeight="1">
      <c r="A28" s="118"/>
      <c r="B28" s="268" t="s">
        <v>119</v>
      </c>
      <c r="C28" s="269"/>
      <c r="D28" s="270"/>
      <c r="E28" s="271"/>
      <c r="H28" s="238" t="s">
        <v>144</v>
      </c>
      <c r="M28" s="55"/>
      <c r="N28" s="223"/>
      <c r="O28" s="223"/>
      <c r="P28" s="223"/>
      <c r="Q28" s="55"/>
      <c r="R28" s="55"/>
      <c r="S28" s="223"/>
    </row>
    <row r="29" spans="1:10" ht="30" customHeight="1">
      <c r="A29" s="118"/>
      <c r="B29" s="256" t="s">
        <v>86</v>
      </c>
      <c r="C29" s="257"/>
      <c r="D29" s="177" t="s">
        <v>10</v>
      </c>
      <c r="E29" s="173">
        <f>ROUND(IF(NOT(AnyError),MIN(0,Details!$B$13),0),0)</f>
        <v>0</v>
      </c>
      <c r="H29" s="239" t="s">
        <v>145</v>
      </c>
      <c r="I29" s="224"/>
      <c r="J29" s="200"/>
    </row>
    <row r="30" spans="2:8" ht="30" customHeight="1" thickBot="1">
      <c r="B30" s="284" t="s">
        <v>121</v>
      </c>
      <c r="C30" s="285"/>
      <c r="D30" s="178" t="s">
        <v>17</v>
      </c>
      <c r="E30" s="182">
        <f>ROUND(IF(NOT(AnyError),MAX(0,Details!$B$26),0),0)</f>
        <v>0</v>
      </c>
      <c r="G30" s="90"/>
      <c r="H30" s="240" t="s">
        <v>146</v>
      </c>
    </row>
    <row r="31" spans="6:11" ht="30" customHeight="1" thickBot="1">
      <c r="F31" s="225"/>
      <c r="G31" s="54"/>
      <c r="I31" s="90" t="s">
        <v>69</v>
      </c>
      <c r="K31" s="198" t="s">
        <v>68</v>
      </c>
    </row>
    <row r="32" spans="2:11" s="226" customFormat="1" ht="73.5" customHeight="1">
      <c r="B32" s="281" t="s">
        <v>120</v>
      </c>
      <c r="C32" s="282"/>
      <c r="D32" s="282"/>
      <c r="E32" s="283"/>
      <c r="G32" s="56"/>
      <c r="I32" s="55" t="b">
        <f>OR(I34,I35,I37,I36,I33)</f>
        <v>1</v>
      </c>
      <c r="J32" s="57" t="s">
        <v>70</v>
      </c>
      <c r="K32" s="200" t="str">
        <f>IF(ISNA(MATCH(TRUE,I33:I37,0)),"",INDEX(K33:K37,MATCH(TRUE,I33:I37,0)))</f>
        <v>Error: Index number of collector not selected</v>
      </c>
    </row>
    <row r="33" spans="2:11" s="226" customFormat="1" ht="42.75" customHeight="1" thickBot="1">
      <c r="B33" s="272" t="str">
        <f>IF(ISNA(MATCH(TRUE,I33:I37,0)),"",INDEX(K33:K37,MATCH(TRUE,I33:I37,0)))</f>
        <v>Error: Index number of collector not selected</v>
      </c>
      <c r="C33" s="273"/>
      <c r="D33" s="273"/>
      <c r="E33" s="274"/>
      <c r="F33" s="227"/>
      <c r="G33" s="54"/>
      <c r="I33" s="226" t="b">
        <f>D6=100</f>
        <v>1</v>
      </c>
      <c r="K33" s="226" t="s">
        <v>108</v>
      </c>
    </row>
    <row r="34" spans="2:11" s="226" customFormat="1" ht="29.25" customHeight="1">
      <c r="B34" s="228" t="s">
        <v>147</v>
      </c>
      <c r="C34" s="198"/>
      <c r="D34" s="198"/>
      <c r="E34" s="198"/>
      <c r="I34" s="56" t="b">
        <f>IF(COUNTIF(D17:D19,"")+COUNTIF(D10:D13,"")&gt;0,TRUE,FALSE)</f>
        <v>1</v>
      </c>
      <c r="J34" s="57" t="s">
        <v>57</v>
      </c>
      <c r="K34" s="57" t="s">
        <v>87</v>
      </c>
    </row>
    <row r="35" spans="2:36" s="226" customFormat="1" ht="47.25" customHeight="1">
      <c r="B35" s="198"/>
      <c r="C35" s="198"/>
      <c r="D35" s="198"/>
      <c r="E35" s="198"/>
      <c r="H35" s="229"/>
      <c r="I35" s="56" t="b">
        <f>IF(COUNTIF(Worksheet!B5:B6,"&gt;0")+COUNTIF(Worksheet!C8:G9,"&gt;=0")+COUNTIF(Worksheet!L8:N9,"&gt;=0")&lt;&gt;18,TRUE,FALSE)</f>
        <v>1</v>
      </c>
      <c r="J35" s="58" t="s">
        <v>88</v>
      </c>
      <c r="K35" s="57" t="s">
        <v>124</v>
      </c>
      <c r="O35" s="198"/>
      <c r="P35" s="230"/>
      <c r="Q35" s="230"/>
      <c r="R35" s="230"/>
      <c r="S35" s="230"/>
      <c r="T35" s="230"/>
      <c r="U35" s="230"/>
      <c r="V35" s="230"/>
      <c r="W35" s="230"/>
      <c r="X35" s="229"/>
      <c r="Y35" s="229"/>
      <c r="Z35" s="229"/>
      <c r="AA35" s="229"/>
      <c r="AB35" s="229"/>
      <c r="AC35" s="229"/>
      <c r="AD35" s="229"/>
      <c r="AE35" s="229"/>
      <c r="AF35" s="229"/>
      <c r="AG35" s="229"/>
      <c r="AH35" s="229"/>
      <c r="AI35" s="229"/>
      <c r="AJ35" s="229"/>
    </row>
    <row r="36" spans="7:36" ht="30" customHeight="1">
      <c r="G36" s="200"/>
      <c r="H36" s="200"/>
      <c r="I36" s="226" t="b">
        <f>IF(AND(D18=H12,D17=H18,D19&lt;=H25),FALSE,TRUE)</f>
        <v>1</v>
      </c>
      <c r="J36" s="226"/>
      <c r="K36" s="226" t="s">
        <v>94</v>
      </c>
      <c r="P36" s="231"/>
      <c r="Q36" s="231"/>
      <c r="R36" s="231"/>
      <c r="S36" s="231"/>
      <c r="T36" s="231"/>
      <c r="U36" s="231"/>
      <c r="V36" s="231"/>
      <c r="W36" s="231"/>
      <c r="X36" s="200"/>
      <c r="Y36" s="200"/>
      <c r="Z36" s="200"/>
      <c r="AA36" s="200"/>
      <c r="AB36" s="200"/>
      <c r="AC36" s="200"/>
      <c r="AD36" s="200"/>
      <c r="AE36" s="200"/>
      <c r="AF36" s="200"/>
      <c r="AG36" s="200"/>
      <c r="AH36" s="200"/>
      <c r="AI36" s="200"/>
      <c r="AJ36" s="200"/>
    </row>
    <row r="37" spans="6:11" ht="60" customHeight="1">
      <c r="F37" s="118"/>
      <c r="G37" s="118"/>
      <c r="H37" s="200"/>
      <c r="I37" s="56" t="b">
        <f>IF(AND(OR(D25=H28,D25=H28),OR(D26=H28,D26=H30)),FALSE,TRUE)</f>
        <v>1</v>
      </c>
      <c r="J37" s="58" t="s">
        <v>67</v>
      </c>
      <c r="K37" s="57" t="s">
        <v>143</v>
      </c>
    </row>
    <row r="38" spans="6:8" ht="51.75" customHeight="1">
      <c r="F38" s="118"/>
      <c r="G38" s="118"/>
      <c r="H38" s="200"/>
    </row>
    <row r="39" spans="7:8" ht="39" customHeight="1">
      <c r="G39" s="200"/>
      <c r="H39" s="200"/>
    </row>
    <row r="40" ht="24.75" customHeight="1">
      <c r="J40" s="90"/>
    </row>
    <row r="41" ht="19.5" customHeight="1"/>
    <row r="42" ht="19.5" customHeight="1"/>
    <row r="43" ht="19.5" customHeight="1"/>
    <row r="44" ht="19.5" customHeight="1"/>
    <row r="45" ht="19.5" customHeight="1"/>
    <row r="46" ht="19.5" customHeight="1"/>
    <row r="47" ht="19.5" customHeight="1"/>
    <row r="48" ht="19.5" customHeight="1"/>
  </sheetData>
  <sheetProtection password="EE21" sheet="1"/>
  <mergeCells count="18">
    <mergeCell ref="B33:E33"/>
    <mergeCell ref="D7:E7"/>
    <mergeCell ref="D8:E8"/>
    <mergeCell ref="D9:E9"/>
    <mergeCell ref="B32:E32"/>
    <mergeCell ref="B30:C30"/>
    <mergeCell ref="B23:E23"/>
    <mergeCell ref="B20:E20"/>
    <mergeCell ref="B5:E5"/>
    <mergeCell ref="B1:E1"/>
    <mergeCell ref="B29:C29"/>
    <mergeCell ref="B17:C17"/>
    <mergeCell ref="B19:C19"/>
    <mergeCell ref="B24:E24"/>
    <mergeCell ref="D3:E3"/>
    <mergeCell ref="B21:E21"/>
    <mergeCell ref="B16:E16"/>
    <mergeCell ref="B28:E28"/>
  </mergeCells>
  <dataValidations count="9">
    <dataValidation type="list" allowBlank="1" showInputMessage="1" showErrorMessage="1" sqref="D26">
      <formula1>$H$28:$H$30</formula1>
    </dataValidation>
    <dataValidation type="list" allowBlank="1" showInputMessage="1" showErrorMessage="1" sqref="D19">
      <formula1>"1,2,3,4,5,6,7,8,9,10"</formula1>
    </dataValidation>
    <dataValidation type="list" allowBlank="1" showInputMessage="1" showErrorMessage="1" sqref="D17">
      <formula1>$H$18:$H$19</formula1>
    </dataValidation>
    <dataValidation type="list" allowBlank="1" showInputMessage="1" showErrorMessage="1" sqref="D11">
      <formula1>"S,SW,SE,W,E,NE,N,NW"</formula1>
    </dataValidation>
    <dataValidation type="list" allowBlank="1" showInputMessage="1" showErrorMessage="1" sqref="D12">
      <formula1>"0,30,45,60,90"</formula1>
    </dataValidation>
    <dataValidation type="list" allowBlank="1" showInputMessage="1" showErrorMessage="1" sqref="D18">
      <formula1>$H$12:$H$13</formula1>
    </dataValidation>
    <dataValidation type="list" allowBlank="1" showInputMessage="1" showErrorMessage="1" sqref="D13">
      <formula1>shading</formula1>
    </dataValidation>
    <dataValidation type="list" allowBlank="1" showInputMessage="1" showErrorMessage="1" sqref="D10">
      <formula1>$K$11:$K$12</formula1>
    </dataValidation>
    <dataValidation type="list" allowBlank="1" showInputMessage="1" showErrorMessage="1" sqref="D25">
      <formula1>$H$28:$H$29</formula1>
    </dataValidation>
  </dataValidations>
  <printOptions horizontalCentered="1"/>
  <pageMargins left="0.35433070866141736" right="0.35433070866141736" top="0.984251968503937" bottom="0.7874015748031497" header="0.5118110236220472" footer="0.5118110236220472"/>
  <pageSetup fitToHeight="1" fitToWidth="1" horizontalDpi="300" verticalDpi="300" orientation="portrait" paperSize="9" scale="81" r:id="rId2"/>
  <headerFooter alignWithMargins="0">
    <oddFooter>&amp;L&amp;F  &amp;A&amp;R&amp;D  &amp;T</oddFooter>
  </headerFooter>
  <drawing r:id="rId1"/>
</worksheet>
</file>

<file path=xl/worksheets/sheet4.xml><?xml version="1.0" encoding="utf-8"?>
<worksheet xmlns="http://schemas.openxmlformats.org/spreadsheetml/2006/main" xmlns:r="http://schemas.openxmlformats.org/officeDocument/2006/relationships">
  <sheetPr>
    <tabColor indexed="51"/>
  </sheetPr>
  <dimension ref="A1:S267"/>
  <sheetViews>
    <sheetView showGridLines="0" zoomScalePageLayoutView="0" workbookViewId="0" topLeftCell="A1">
      <selection activeCell="B21" sqref="B21"/>
    </sheetView>
  </sheetViews>
  <sheetFormatPr defaultColWidth="9.33203125" defaultRowHeight="11.25"/>
  <cols>
    <col min="1" max="1" width="66.83203125" style="21" customWidth="1"/>
    <col min="2" max="5" width="9.5" style="21" customWidth="1"/>
    <col min="6" max="14" width="9.5" style="36" customWidth="1"/>
    <col min="15" max="15" width="8" style="36" customWidth="1"/>
    <col min="16" max="16" width="24.66015625" style="36" hidden="1" customWidth="1"/>
    <col min="17" max="19" width="9.33203125" style="36" customWidth="1"/>
    <col min="20" max="16384" width="9.33203125" style="21" customWidth="1"/>
  </cols>
  <sheetData>
    <row r="1" spans="1:14" ht="31.5" customHeight="1">
      <c r="A1" s="289" t="s">
        <v>80</v>
      </c>
      <c r="B1" s="290"/>
      <c r="C1" s="290"/>
      <c r="D1" s="290"/>
      <c r="E1" s="290"/>
      <c r="F1" s="290"/>
      <c r="G1" s="290"/>
      <c r="H1" s="290"/>
      <c r="I1" s="290"/>
      <c r="J1" s="290"/>
      <c r="K1" s="290"/>
      <c r="L1" s="290"/>
      <c r="M1" s="290"/>
      <c r="N1" s="179"/>
    </row>
    <row r="2" spans="1:15" s="116" customFormat="1" ht="20.25" customHeight="1">
      <c r="A2" s="180"/>
      <c r="B2" s="179"/>
      <c r="C2" s="179"/>
      <c r="D2" s="179"/>
      <c r="E2" s="179"/>
      <c r="F2" s="179"/>
      <c r="G2" s="179"/>
      <c r="H2" s="179"/>
      <c r="I2" s="179"/>
      <c r="J2" s="179"/>
      <c r="K2" s="179"/>
      <c r="L2" s="179"/>
      <c r="M2" s="179"/>
      <c r="N2" s="179"/>
      <c r="O2" s="179"/>
    </row>
    <row r="3" spans="1:15" s="116" customFormat="1" ht="20.25" customHeight="1">
      <c r="A3" s="180"/>
      <c r="B3" s="179"/>
      <c r="C3" s="179"/>
      <c r="D3" s="179"/>
      <c r="E3" s="179"/>
      <c r="F3" s="179"/>
      <c r="G3" s="179"/>
      <c r="H3" s="179"/>
      <c r="I3" s="179"/>
      <c r="J3" s="179"/>
      <c r="K3" s="179"/>
      <c r="L3" s="179"/>
      <c r="M3" s="179"/>
      <c r="N3" s="179"/>
      <c r="O3" s="179"/>
    </row>
    <row r="4" spans="1:12" ht="20.25" customHeight="1">
      <c r="A4" s="88" t="s">
        <v>110</v>
      </c>
      <c r="E4" s="36"/>
      <c r="L4" s="179"/>
    </row>
    <row r="5" spans="1:19" s="2" customFormat="1" ht="21.75" customHeight="1">
      <c r="A5" s="117" t="s">
        <v>102</v>
      </c>
      <c r="B5" s="137"/>
      <c r="C5" s="118"/>
      <c r="D5" s="119"/>
      <c r="E5" s="90"/>
      <c r="F5" s="90"/>
      <c r="G5" s="90"/>
      <c r="H5" s="118"/>
      <c r="I5" s="90"/>
      <c r="J5" s="36"/>
      <c r="K5" s="36"/>
      <c r="L5" s="179"/>
      <c r="M5" s="91"/>
      <c r="N5" s="36"/>
      <c r="O5" s="36"/>
      <c r="P5" s="36"/>
      <c r="Q5" s="36"/>
      <c r="R5" s="36"/>
      <c r="S5" s="36"/>
    </row>
    <row r="6" spans="1:16" ht="21.75" customHeight="1">
      <c r="A6" s="120" t="s">
        <v>103</v>
      </c>
      <c r="B6" s="89"/>
      <c r="C6" s="119"/>
      <c r="E6" s="9"/>
      <c r="G6" s="93"/>
      <c r="H6" s="90"/>
      <c r="I6" s="93"/>
      <c r="J6" s="91"/>
      <c r="K6" s="91"/>
      <c r="L6" s="179"/>
      <c r="P6" s="92">
        <v>360</v>
      </c>
    </row>
    <row r="7" spans="3:14" ht="20.25" customHeight="1">
      <c r="C7" s="113" t="s">
        <v>45</v>
      </c>
      <c r="D7" s="113" t="s">
        <v>46</v>
      </c>
      <c r="E7" s="113" t="s">
        <v>47</v>
      </c>
      <c r="F7" s="94" t="s">
        <v>48</v>
      </c>
      <c r="G7" s="94" t="s">
        <v>49</v>
      </c>
      <c r="H7" s="124" t="s">
        <v>50</v>
      </c>
      <c r="I7" s="124" t="s">
        <v>51</v>
      </c>
      <c r="J7" s="124" t="s">
        <v>52</v>
      </c>
      <c r="K7" s="124" t="s">
        <v>53</v>
      </c>
      <c r="L7" s="94" t="s">
        <v>54</v>
      </c>
      <c r="M7" s="94" t="s">
        <v>55</v>
      </c>
      <c r="N7" s="45" t="s">
        <v>56</v>
      </c>
    </row>
    <row r="8" spans="1:14" ht="20.25" customHeight="1">
      <c r="A8" s="121" t="s">
        <v>130</v>
      </c>
      <c r="C8" s="196"/>
      <c r="D8" s="196"/>
      <c r="E8" s="196"/>
      <c r="F8" s="196"/>
      <c r="G8" s="196"/>
      <c r="H8" s="141"/>
      <c r="I8" s="141"/>
      <c r="J8" s="141"/>
      <c r="K8" s="141"/>
      <c r="L8" s="196"/>
      <c r="M8" s="196"/>
      <c r="N8" s="196"/>
    </row>
    <row r="9" spans="1:19" ht="20.25" customHeight="1">
      <c r="A9" s="121" t="s">
        <v>96</v>
      </c>
      <c r="C9" s="196"/>
      <c r="D9" s="196"/>
      <c r="E9" s="196"/>
      <c r="F9" s="196"/>
      <c r="G9" s="196"/>
      <c r="H9" s="197"/>
      <c r="I9" s="197"/>
      <c r="J9" s="197"/>
      <c r="K9" s="197"/>
      <c r="L9" s="196"/>
      <c r="M9" s="196"/>
      <c r="N9" s="196"/>
      <c r="O9" s="181"/>
      <c r="P9" s="39"/>
      <c r="Q9" s="39"/>
      <c r="S9" s="95"/>
    </row>
    <row r="10" spans="1:12" ht="19.5" customHeight="1">
      <c r="A10" s="195"/>
      <c r="B10" s="123"/>
      <c r="C10" s="123"/>
      <c r="D10" s="123"/>
      <c r="E10" s="2"/>
      <c r="F10" s="39"/>
      <c r="L10" s="96"/>
    </row>
    <row r="11" spans="1:19" s="2" customFormat="1" ht="15.75">
      <c r="A11" s="122" t="str">
        <f>IF(COUNTIF(B5:B6,"&gt;0")+COUNTIF(C8:G9,"&gt;=0")+COUNTIF(L8:N9,"&gt;=0")=18,"Worksheet entries completed","Error: Data not entered for all highlighted cells")</f>
        <v>Error: Data not entered for all highlighted cells</v>
      </c>
      <c r="B11" s="1"/>
      <c r="C11" s="1"/>
      <c r="D11" s="1"/>
      <c r="F11" s="39"/>
      <c r="G11" s="36"/>
      <c r="H11" s="36"/>
      <c r="I11" s="36"/>
      <c r="J11" s="36"/>
      <c r="K11" s="36"/>
      <c r="L11" s="96"/>
      <c r="M11" s="36"/>
      <c r="N11" s="36"/>
      <c r="O11" s="98"/>
      <c r="P11" s="98"/>
      <c r="Q11" s="99"/>
      <c r="R11" s="36"/>
      <c r="S11" s="291"/>
    </row>
    <row r="12" spans="1:19" s="2" customFormat="1" ht="15" customHeight="1">
      <c r="A12" s="1"/>
      <c r="B12" s="1"/>
      <c r="D12" s="39"/>
      <c r="F12" s="36"/>
      <c r="G12" s="36"/>
      <c r="H12" s="36"/>
      <c r="I12" s="36"/>
      <c r="J12" s="36"/>
      <c r="K12" s="39"/>
      <c r="L12" s="36"/>
      <c r="M12" s="36"/>
      <c r="N12" s="36"/>
      <c r="O12" s="98"/>
      <c r="P12" s="98"/>
      <c r="Q12" s="99"/>
      <c r="R12" s="36"/>
      <c r="S12" s="292"/>
    </row>
    <row r="13" spans="1:19" s="2" customFormat="1" ht="15" customHeight="1">
      <c r="A13" s="45"/>
      <c r="B13" s="45"/>
      <c r="C13" s="45"/>
      <c r="D13" s="39"/>
      <c r="E13" s="130"/>
      <c r="F13" s="130"/>
      <c r="G13" s="130"/>
      <c r="H13" s="130"/>
      <c r="I13" s="130"/>
      <c r="J13" s="130"/>
      <c r="K13" s="130"/>
      <c r="L13" s="130"/>
      <c r="M13" s="130"/>
      <c r="N13" s="130"/>
      <c r="O13" s="130"/>
      <c r="P13" s="130"/>
      <c r="Q13" s="130"/>
      <c r="R13" s="36"/>
      <c r="S13" s="292"/>
    </row>
    <row r="14" spans="1:19" s="2" customFormat="1" ht="15" customHeight="1">
      <c r="A14" s="1"/>
      <c r="B14" s="1"/>
      <c r="C14" s="1"/>
      <c r="D14" s="39"/>
      <c r="E14" s="130"/>
      <c r="F14" s="130"/>
      <c r="G14" s="130"/>
      <c r="H14" s="130"/>
      <c r="I14" s="130"/>
      <c r="J14" s="130"/>
      <c r="K14" s="130"/>
      <c r="L14" s="130"/>
      <c r="M14" s="130"/>
      <c r="N14" s="130"/>
      <c r="O14" s="130"/>
      <c r="P14" s="130"/>
      <c r="Q14" s="130"/>
      <c r="R14" s="36"/>
      <c r="S14" s="292"/>
    </row>
    <row r="15" spans="1:19" s="2" customFormat="1" ht="15" customHeight="1">
      <c r="A15" s="1"/>
      <c r="B15" s="1"/>
      <c r="C15" s="1"/>
      <c r="D15" s="39"/>
      <c r="F15" s="36"/>
      <c r="G15" s="36"/>
      <c r="H15" s="36"/>
      <c r="I15" s="36"/>
      <c r="J15" s="36"/>
      <c r="K15" s="39"/>
      <c r="L15" s="36"/>
      <c r="M15" s="100"/>
      <c r="N15" s="36"/>
      <c r="O15" s="97"/>
      <c r="P15" s="36"/>
      <c r="Q15" s="36"/>
      <c r="R15" s="36"/>
      <c r="S15" s="36"/>
    </row>
    <row r="16" spans="1:19" s="2" customFormat="1" ht="15" customHeight="1">
      <c r="A16" s="1"/>
      <c r="B16" s="1"/>
      <c r="C16" s="1"/>
      <c r="D16" s="39"/>
      <c r="F16" s="36"/>
      <c r="G16" s="36"/>
      <c r="H16" s="36"/>
      <c r="I16" s="36"/>
      <c r="J16" s="36"/>
      <c r="K16" s="39"/>
      <c r="L16" s="36"/>
      <c r="M16" s="100"/>
      <c r="N16" s="36"/>
      <c r="O16" s="97"/>
      <c r="P16" s="36"/>
      <c r="Q16" s="36"/>
      <c r="R16" s="36"/>
      <c r="S16" s="36"/>
    </row>
    <row r="17" spans="1:19" s="2" customFormat="1" ht="15" customHeight="1">
      <c r="A17" s="1"/>
      <c r="B17" s="1"/>
      <c r="C17" s="1"/>
      <c r="D17" s="39"/>
      <c r="E17" s="131"/>
      <c r="F17" s="36"/>
      <c r="G17" s="36"/>
      <c r="H17" s="36"/>
      <c r="I17" s="36"/>
      <c r="J17" s="36"/>
      <c r="K17" s="39"/>
      <c r="L17" s="36"/>
      <c r="M17" s="36"/>
      <c r="N17" s="36"/>
      <c r="O17" s="36"/>
      <c r="P17" s="36"/>
      <c r="Q17" s="36"/>
      <c r="R17" s="36"/>
      <c r="S17" s="36"/>
    </row>
    <row r="18" spans="1:19" s="2" customFormat="1" ht="15" customHeight="1">
      <c r="A18" s="1"/>
      <c r="B18" s="1"/>
      <c r="C18" s="1"/>
      <c r="D18" s="39"/>
      <c r="E18" s="132"/>
      <c r="F18" s="36"/>
      <c r="G18" s="36"/>
      <c r="H18" s="36"/>
      <c r="I18" s="36"/>
      <c r="J18" s="36"/>
      <c r="K18" s="39"/>
      <c r="L18" s="36"/>
      <c r="M18" s="36"/>
      <c r="N18" s="36"/>
      <c r="O18" s="36"/>
      <c r="P18" s="36"/>
      <c r="Q18" s="36"/>
      <c r="R18" s="36"/>
      <c r="S18" s="36"/>
    </row>
    <row r="19" spans="1:19" s="2" customFormat="1" ht="15" customHeight="1">
      <c r="A19" s="1"/>
      <c r="B19" s="1"/>
      <c r="C19" s="1"/>
      <c r="D19" s="39"/>
      <c r="E19" s="133"/>
      <c r="F19" s="36"/>
      <c r="G19" s="36"/>
      <c r="H19" s="36"/>
      <c r="I19" s="36"/>
      <c r="J19" s="101"/>
      <c r="K19" s="36"/>
      <c r="L19" s="36"/>
      <c r="M19" s="36"/>
      <c r="N19" s="36"/>
      <c r="O19" s="36"/>
      <c r="P19" s="36"/>
      <c r="Q19" s="36"/>
      <c r="R19" s="36"/>
      <c r="S19" s="36"/>
    </row>
    <row r="20" spans="1:19" s="2" customFormat="1" ht="15" customHeight="1">
      <c r="A20" s="1"/>
      <c r="B20" s="1"/>
      <c r="C20" s="1"/>
      <c r="D20" s="39"/>
      <c r="E20" s="134"/>
      <c r="F20" s="36"/>
      <c r="G20" s="36"/>
      <c r="H20" s="36"/>
      <c r="I20" s="36"/>
      <c r="J20" s="102"/>
      <c r="K20" s="36"/>
      <c r="L20" s="36"/>
      <c r="M20" s="36"/>
      <c r="N20" s="36"/>
      <c r="O20" s="36"/>
      <c r="P20" s="36"/>
      <c r="Q20" s="36"/>
      <c r="R20" s="36"/>
      <c r="S20" s="36"/>
    </row>
    <row r="21" spans="1:19" s="2" customFormat="1" ht="15" customHeight="1">
      <c r="A21" s="1"/>
      <c r="B21" s="1"/>
      <c r="C21" s="1"/>
      <c r="D21" s="36"/>
      <c r="E21" s="131"/>
      <c r="F21" s="36"/>
      <c r="G21" s="36"/>
      <c r="H21" s="36"/>
      <c r="I21" s="39"/>
      <c r="J21" s="36"/>
      <c r="K21" s="36"/>
      <c r="L21" s="36"/>
      <c r="M21" s="36"/>
      <c r="N21" s="36"/>
      <c r="O21" s="36"/>
      <c r="P21" s="36"/>
      <c r="Q21" s="36"/>
      <c r="R21" s="36"/>
      <c r="S21" s="36"/>
    </row>
    <row r="22" spans="1:19" s="2" customFormat="1" ht="15" customHeight="1">
      <c r="A22" s="1"/>
      <c r="B22" s="1"/>
      <c r="C22" s="1"/>
      <c r="D22" s="39"/>
      <c r="E22" s="131"/>
      <c r="F22" s="36"/>
      <c r="G22" s="36"/>
      <c r="H22" s="36"/>
      <c r="I22" s="36"/>
      <c r="J22" s="36"/>
      <c r="K22" s="36"/>
      <c r="L22" s="36"/>
      <c r="M22" s="36"/>
      <c r="N22" s="36"/>
      <c r="O22" s="36"/>
      <c r="P22" s="36"/>
      <c r="Q22" s="36"/>
      <c r="R22" s="36"/>
      <c r="S22" s="36"/>
    </row>
    <row r="23" spans="1:19" s="2" customFormat="1" ht="15" customHeight="1">
      <c r="A23" s="1"/>
      <c r="B23" s="1"/>
      <c r="C23" s="1"/>
      <c r="D23" s="39"/>
      <c r="E23" s="133"/>
      <c r="F23" s="36"/>
      <c r="G23" s="36"/>
      <c r="H23" s="36"/>
      <c r="I23" s="39"/>
      <c r="J23" s="36"/>
      <c r="K23" s="36"/>
      <c r="L23" s="36"/>
      <c r="M23" s="36"/>
      <c r="N23" s="36"/>
      <c r="O23" s="36"/>
      <c r="P23" s="36"/>
      <c r="Q23" s="36"/>
      <c r="R23" s="36"/>
      <c r="S23" s="36"/>
    </row>
    <row r="24" spans="1:19" s="2" customFormat="1" ht="15" customHeight="1">
      <c r="A24" s="1"/>
      <c r="B24" s="1"/>
      <c r="C24" s="1"/>
      <c r="D24" s="36"/>
      <c r="E24" s="135"/>
      <c r="F24" s="36"/>
      <c r="G24" s="39"/>
      <c r="H24" s="39"/>
      <c r="I24" s="39"/>
      <c r="J24" s="36"/>
      <c r="K24" s="36"/>
      <c r="L24" s="36"/>
      <c r="M24" s="36"/>
      <c r="N24" s="36"/>
      <c r="O24" s="36"/>
      <c r="P24" s="36"/>
      <c r="Q24" s="36"/>
      <c r="R24" s="36"/>
      <c r="S24" s="36"/>
    </row>
    <row r="25" spans="1:19" s="2" customFormat="1" ht="15" customHeight="1">
      <c r="A25" s="1"/>
      <c r="B25" s="1"/>
      <c r="C25" s="1"/>
      <c r="D25" s="36"/>
      <c r="E25" s="131"/>
      <c r="F25" s="36"/>
      <c r="G25" s="103"/>
      <c r="H25" s="104"/>
      <c r="I25" s="103"/>
      <c r="J25" s="105"/>
      <c r="K25" s="105"/>
      <c r="L25" s="105"/>
      <c r="M25" s="105"/>
      <c r="N25" s="105"/>
      <c r="O25" s="105"/>
      <c r="P25" s="36"/>
      <c r="Q25" s="36"/>
      <c r="R25" s="36"/>
      <c r="S25" s="36"/>
    </row>
    <row r="26" spans="1:19" s="2" customFormat="1" ht="15" customHeight="1">
      <c r="A26" s="1"/>
      <c r="B26" s="1"/>
      <c r="C26" s="1"/>
      <c r="D26" s="36"/>
      <c r="E26" s="136"/>
      <c r="F26" s="36"/>
      <c r="G26" s="103"/>
      <c r="H26" s="104"/>
      <c r="I26" s="103"/>
      <c r="J26" s="105"/>
      <c r="K26" s="105"/>
      <c r="L26" s="105"/>
      <c r="M26" s="105"/>
      <c r="N26" s="105"/>
      <c r="O26" s="105"/>
      <c r="P26" s="36"/>
      <c r="Q26" s="36"/>
      <c r="R26" s="36"/>
      <c r="S26" s="36"/>
    </row>
    <row r="27" spans="1:19" s="2" customFormat="1" ht="15" customHeight="1">
      <c r="A27" s="1"/>
      <c r="B27" s="1"/>
      <c r="C27" s="1"/>
      <c r="D27" s="36"/>
      <c r="F27" s="36"/>
      <c r="G27" s="36"/>
      <c r="H27" s="104"/>
      <c r="I27" s="103"/>
      <c r="J27" s="105"/>
      <c r="K27" s="105"/>
      <c r="L27" s="105"/>
      <c r="M27" s="105"/>
      <c r="N27" s="105"/>
      <c r="O27" s="105"/>
      <c r="P27" s="36"/>
      <c r="Q27" s="36"/>
      <c r="R27" s="36"/>
      <c r="S27" s="36"/>
    </row>
    <row r="28" spans="1:19" s="2" customFormat="1" ht="15" customHeight="1">
      <c r="A28" s="1"/>
      <c r="B28" s="1"/>
      <c r="C28" s="1"/>
      <c r="D28" s="36"/>
      <c r="F28" s="36"/>
      <c r="G28" s="106"/>
      <c r="H28" s="107"/>
      <c r="I28" s="108"/>
      <c r="J28" s="105"/>
      <c r="K28" s="109"/>
      <c r="L28" s="108"/>
      <c r="M28" s="108"/>
      <c r="N28" s="110"/>
      <c r="O28" s="105"/>
      <c r="P28" s="36"/>
      <c r="Q28" s="36"/>
      <c r="R28" s="36"/>
      <c r="S28" s="36"/>
    </row>
    <row r="29" spans="1:19" s="2" customFormat="1" ht="15" customHeight="1">
      <c r="A29" s="1"/>
      <c r="B29" s="1"/>
      <c r="C29" s="1"/>
      <c r="D29" s="3"/>
      <c r="F29" s="36"/>
      <c r="G29" s="106"/>
      <c r="H29" s="107"/>
      <c r="I29" s="108"/>
      <c r="J29" s="105"/>
      <c r="K29" s="109"/>
      <c r="L29" s="108"/>
      <c r="M29" s="108"/>
      <c r="N29" s="110"/>
      <c r="O29" s="105"/>
      <c r="P29" s="36"/>
      <c r="Q29" s="36"/>
      <c r="R29" s="36"/>
      <c r="S29" s="36"/>
    </row>
    <row r="30" spans="1:19" s="2" customFormat="1" ht="15" customHeight="1">
      <c r="A30" s="1"/>
      <c r="B30" s="1"/>
      <c r="C30" s="1"/>
      <c r="D30" s="36"/>
      <c r="F30" s="36"/>
      <c r="G30" s="106"/>
      <c r="H30" s="107"/>
      <c r="I30" s="108"/>
      <c r="J30" s="105"/>
      <c r="K30" s="109"/>
      <c r="L30" s="108"/>
      <c r="M30" s="108"/>
      <c r="N30" s="110"/>
      <c r="O30" s="105"/>
      <c r="P30" s="36"/>
      <c r="Q30" s="36"/>
      <c r="R30" s="36"/>
      <c r="S30" s="36"/>
    </row>
    <row r="31" spans="1:19" s="2" customFormat="1" ht="15" customHeight="1">
      <c r="A31" s="1"/>
      <c r="B31" s="1"/>
      <c r="C31" s="1"/>
      <c r="D31" s="111"/>
      <c r="F31" s="36"/>
      <c r="G31" s="36"/>
      <c r="H31" s="36"/>
      <c r="I31" s="36"/>
      <c r="J31" s="36"/>
      <c r="K31" s="112"/>
      <c r="L31" s="105"/>
      <c r="M31" s="105"/>
      <c r="N31" s="110"/>
      <c r="O31" s="105"/>
      <c r="P31" s="36"/>
      <c r="Q31" s="36"/>
      <c r="R31" s="36"/>
      <c r="S31" s="36"/>
    </row>
    <row r="32" spans="1:19" s="2" customFormat="1" ht="15" customHeight="1">
      <c r="A32" s="1"/>
      <c r="B32" s="1"/>
      <c r="C32" s="1"/>
      <c r="D32" s="111"/>
      <c r="F32" s="36"/>
      <c r="G32" s="105"/>
      <c r="H32" s="105"/>
      <c r="I32" s="109"/>
      <c r="J32" s="105"/>
      <c r="K32" s="105"/>
      <c r="L32" s="105"/>
      <c r="M32" s="105"/>
      <c r="N32" s="110"/>
      <c r="O32" s="105"/>
      <c r="P32" s="36"/>
      <c r="Q32" s="36"/>
      <c r="R32" s="36"/>
      <c r="S32" s="36"/>
    </row>
    <row r="33" spans="1:19" s="2" customFormat="1" ht="15" customHeight="1">
      <c r="A33" s="1"/>
      <c r="B33" s="1"/>
      <c r="C33" s="1"/>
      <c r="D33" s="111"/>
      <c r="F33" s="36"/>
      <c r="G33" s="105"/>
      <c r="H33" s="105"/>
      <c r="I33" s="109"/>
      <c r="J33" s="105"/>
      <c r="K33" s="105"/>
      <c r="L33" s="105"/>
      <c r="M33" s="105"/>
      <c r="N33" s="110"/>
      <c r="O33" s="105"/>
      <c r="P33" s="36"/>
      <c r="Q33" s="36"/>
      <c r="R33" s="36"/>
      <c r="S33" s="36"/>
    </row>
    <row r="34" spans="1:19" s="2" customFormat="1" ht="15" customHeight="1">
      <c r="A34" s="1"/>
      <c r="B34" s="1"/>
      <c r="C34" s="1"/>
      <c r="D34" s="36"/>
      <c r="F34" s="36"/>
      <c r="G34" s="105"/>
      <c r="H34" s="105"/>
      <c r="I34" s="109"/>
      <c r="J34" s="105"/>
      <c r="K34" s="105"/>
      <c r="L34" s="105"/>
      <c r="M34" s="105"/>
      <c r="N34" s="110"/>
      <c r="O34" s="105"/>
      <c r="P34" s="36"/>
      <c r="Q34" s="36"/>
      <c r="R34" s="36"/>
      <c r="S34" s="36"/>
    </row>
    <row r="35" spans="1:19" s="2" customFormat="1" ht="15" customHeight="1">
      <c r="A35" s="1"/>
      <c r="B35" s="1"/>
      <c r="C35" s="1"/>
      <c r="D35" s="1"/>
      <c r="E35" s="45"/>
      <c r="F35" s="111"/>
      <c r="G35" s="105"/>
      <c r="H35" s="105"/>
      <c r="I35" s="109"/>
      <c r="J35" s="105"/>
      <c r="K35" s="105"/>
      <c r="L35" s="114"/>
      <c r="M35" s="114"/>
      <c r="N35" s="110"/>
      <c r="O35" s="115"/>
      <c r="P35" s="36"/>
      <c r="Q35" s="36"/>
      <c r="R35" s="36"/>
      <c r="S35" s="36"/>
    </row>
    <row r="36" spans="1:19" s="2" customFormat="1" ht="15" customHeight="1">
      <c r="A36" s="1"/>
      <c r="B36" s="1"/>
      <c r="C36" s="1"/>
      <c r="D36" s="1"/>
      <c r="E36" s="45"/>
      <c r="F36" s="111"/>
      <c r="G36" s="105"/>
      <c r="H36" s="105"/>
      <c r="I36" s="109"/>
      <c r="J36" s="105"/>
      <c r="K36" s="105"/>
      <c r="L36" s="114"/>
      <c r="M36" s="114"/>
      <c r="N36" s="110"/>
      <c r="O36" s="115"/>
      <c r="P36" s="36"/>
      <c r="Q36" s="36"/>
      <c r="R36" s="36"/>
      <c r="S36" s="36"/>
    </row>
    <row r="37" spans="1:19" s="2" customFormat="1" ht="15" customHeight="1">
      <c r="A37" s="1"/>
      <c r="B37" s="1"/>
      <c r="C37" s="1"/>
      <c r="D37" s="1"/>
      <c r="F37" s="36"/>
      <c r="G37" s="105"/>
      <c r="H37" s="105"/>
      <c r="I37" s="109"/>
      <c r="J37" s="105"/>
      <c r="K37" s="105"/>
      <c r="L37" s="114"/>
      <c r="M37" s="114"/>
      <c r="N37" s="110"/>
      <c r="O37" s="115"/>
      <c r="P37" s="36"/>
      <c r="Q37" s="36"/>
      <c r="R37" s="36"/>
      <c r="S37" s="36"/>
    </row>
    <row r="38" spans="1:19" s="2" customFormat="1" ht="15" customHeight="1">
      <c r="A38" s="1"/>
      <c r="B38" s="1"/>
      <c r="C38" s="1"/>
      <c r="D38" s="1"/>
      <c r="F38" s="36"/>
      <c r="G38" s="105"/>
      <c r="H38" s="105"/>
      <c r="I38" s="109"/>
      <c r="J38" s="105"/>
      <c r="K38" s="105"/>
      <c r="L38" s="105"/>
      <c r="M38" s="105"/>
      <c r="N38" s="110"/>
      <c r="O38" s="115"/>
      <c r="P38" s="36"/>
      <c r="Q38" s="36"/>
      <c r="R38" s="36"/>
      <c r="S38" s="36"/>
    </row>
    <row r="39" spans="1:19" s="2" customFormat="1" ht="15" customHeight="1">
      <c r="A39" s="1"/>
      <c r="B39" s="1"/>
      <c r="C39" s="1"/>
      <c r="D39" s="1"/>
      <c r="F39" s="36"/>
      <c r="G39" s="105"/>
      <c r="H39" s="105"/>
      <c r="I39" s="109"/>
      <c r="J39" s="105"/>
      <c r="K39" s="105"/>
      <c r="L39" s="105"/>
      <c r="M39" s="105"/>
      <c r="N39" s="110"/>
      <c r="O39" s="115"/>
      <c r="P39" s="36"/>
      <c r="Q39" s="36"/>
      <c r="R39" s="36"/>
      <c r="S39" s="36"/>
    </row>
    <row r="40" spans="1:15" ht="15" customHeight="1">
      <c r="A40" s="123"/>
      <c r="B40" s="123"/>
      <c r="C40" s="123"/>
      <c r="D40" s="123"/>
      <c r="E40" s="2"/>
      <c r="G40" s="105"/>
      <c r="H40" s="105"/>
      <c r="I40" s="109"/>
      <c r="J40" s="105"/>
      <c r="K40" s="105"/>
      <c r="L40" s="105"/>
      <c r="M40" s="105"/>
      <c r="N40" s="110"/>
      <c r="O40" s="115"/>
    </row>
    <row r="41" spans="1:15" ht="15" customHeight="1">
      <c r="A41" s="123"/>
      <c r="B41" s="123"/>
      <c r="C41" s="123"/>
      <c r="D41" s="123"/>
      <c r="E41" s="2"/>
      <c r="G41" s="105"/>
      <c r="H41" s="105"/>
      <c r="I41" s="109"/>
      <c r="J41" s="105"/>
      <c r="K41" s="105"/>
      <c r="L41" s="105"/>
      <c r="M41" s="105"/>
      <c r="N41" s="110"/>
      <c r="O41" s="115"/>
    </row>
    <row r="42" spans="1:4" ht="15" customHeight="1">
      <c r="A42" s="123"/>
      <c r="B42" s="123"/>
      <c r="C42" s="123"/>
      <c r="D42" s="123"/>
    </row>
    <row r="43" spans="1:4" ht="15" customHeight="1">
      <c r="A43" s="123"/>
      <c r="B43" s="123"/>
      <c r="C43" s="123"/>
      <c r="D43" s="123"/>
    </row>
    <row r="44" spans="1:4" ht="15" customHeight="1">
      <c r="A44" s="123"/>
      <c r="B44" s="123"/>
      <c r="C44" s="123"/>
      <c r="D44" s="123"/>
    </row>
    <row r="45" spans="1:4" ht="15" customHeight="1">
      <c r="A45" s="123"/>
      <c r="B45" s="123"/>
      <c r="C45" s="123"/>
      <c r="D45" s="123"/>
    </row>
    <row r="46" spans="1:4" ht="15" customHeight="1">
      <c r="A46" s="123"/>
      <c r="B46" s="123"/>
      <c r="C46" s="123"/>
      <c r="D46" s="123"/>
    </row>
    <row r="47" spans="1:4" ht="15" customHeight="1">
      <c r="A47" s="123"/>
      <c r="B47" s="123"/>
      <c r="C47" s="123"/>
      <c r="D47" s="123"/>
    </row>
    <row r="48" spans="1:4" ht="15" customHeight="1">
      <c r="A48" s="123"/>
      <c r="B48" s="123"/>
      <c r="C48" s="123"/>
      <c r="D48" s="123"/>
    </row>
    <row r="49" spans="1:4" ht="11.25">
      <c r="A49" s="123"/>
      <c r="B49" s="123"/>
      <c r="C49" s="123"/>
      <c r="D49" s="123"/>
    </row>
    <row r="50" spans="1:4" ht="11.25">
      <c r="A50" s="123"/>
      <c r="B50" s="123"/>
      <c r="C50" s="123"/>
      <c r="D50" s="123"/>
    </row>
    <row r="51" spans="1:4" ht="11.25">
      <c r="A51" s="123"/>
      <c r="B51" s="123"/>
      <c r="C51" s="123"/>
      <c r="D51" s="123"/>
    </row>
    <row r="52" spans="1:4" ht="11.25">
      <c r="A52" s="123"/>
      <c r="B52" s="123"/>
      <c r="C52" s="123"/>
      <c r="D52" s="123"/>
    </row>
    <row r="53" spans="1:4" ht="11.25">
      <c r="A53" s="123"/>
      <c r="B53" s="123"/>
      <c r="C53" s="123"/>
      <c r="D53" s="123"/>
    </row>
    <row r="54" spans="1:4" ht="11.25">
      <c r="A54" s="123"/>
      <c r="B54" s="123"/>
      <c r="C54" s="123"/>
      <c r="D54" s="123"/>
    </row>
    <row r="55" spans="1:4" ht="11.25">
      <c r="A55" s="123"/>
      <c r="B55" s="123"/>
      <c r="C55" s="123"/>
      <c r="D55" s="123"/>
    </row>
    <row r="56" spans="1:4" ht="11.25">
      <c r="A56" s="123"/>
      <c r="B56" s="123"/>
      <c r="C56" s="123"/>
      <c r="D56" s="123"/>
    </row>
    <row r="57" spans="1:4" ht="11.25">
      <c r="A57" s="123"/>
      <c r="B57" s="123"/>
      <c r="C57" s="123"/>
      <c r="D57" s="123"/>
    </row>
    <row r="58" spans="1:4" ht="11.25">
      <c r="A58" s="123"/>
      <c r="B58" s="123"/>
      <c r="C58" s="123"/>
      <c r="D58" s="123"/>
    </row>
    <row r="59" spans="1:4" ht="11.25">
      <c r="A59" s="123"/>
      <c r="B59" s="123"/>
      <c r="C59" s="123"/>
      <c r="D59" s="123"/>
    </row>
    <row r="60" spans="1:4" ht="11.25">
      <c r="A60" s="123"/>
      <c r="B60" s="123"/>
      <c r="C60" s="123"/>
      <c r="D60" s="123"/>
    </row>
    <row r="61" spans="1:4" ht="11.25">
      <c r="A61" s="123"/>
      <c r="B61" s="123"/>
      <c r="C61" s="123"/>
      <c r="D61" s="123"/>
    </row>
    <row r="62" spans="1:4" ht="11.25">
      <c r="A62" s="123"/>
      <c r="B62" s="123"/>
      <c r="C62" s="123"/>
      <c r="D62" s="123"/>
    </row>
    <row r="63" spans="1:4" ht="11.25">
      <c r="A63" s="123"/>
      <c r="B63" s="123"/>
      <c r="C63" s="123"/>
      <c r="D63" s="123"/>
    </row>
    <row r="64" spans="1:4" ht="11.25">
      <c r="A64" s="123"/>
      <c r="B64" s="123"/>
      <c r="C64" s="123"/>
      <c r="D64" s="123"/>
    </row>
    <row r="65" spans="1:4" ht="11.25">
      <c r="A65" s="123"/>
      <c r="B65" s="123"/>
      <c r="C65" s="123"/>
      <c r="D65" s="123"/>
    </row>
    <row r="66" spans="1:4" ht="11.25">
      <c r="A66" s="123"/>
      <c r="B66" s="123"/>
      <c r="C66" s="123"/>
      <c r="D66" s="123"/>
    </row>
    <row r="67" spans="1:4" ht="11.25">
      <c r="A67" s="123"/>
      <c r="B67" s="123"/>
      <c r="C67" s="123"/>
      <c r="D67" s="123"/>
    </row>
    <row r="68" spans="1:4" ht="11.25">
      <c r="A68" s="123"/>
      <c r="B68" s="123"/>
      <c r="C68" s="123"/>
      <c r="D68" s="123"/>
    </row>
    <row r="69" spans="1:4" ht="11.25">
      <c r="A69" s="123"/>
      <c r="B69" s="123"/>
      <c r="C69" s="123"/>
      <c r="D69" s="123"/>
    </row>
    <row r="70" spans="1:4" ht="11.25">
      <c r="A70" s="123"/>
      <c r="B70" s="123"/>
      <c r="C70" s="123"/>
      <c r="D70" s="123"/>
    </row>
    <row r="71" spans="1:4" ht="11.25">
      <c r="A71" s="123"/>
      <c r="B71" s="123"/>
      <c r="C71" s="123"/>
      <c r="D71" s="123"/>
    </row>
    <row r="72" spans="1:4" ht="11.25">
      <c r="A72" s="123"/>
      <c r="B72" s="123"/>
      <c r="C72" s="123"/>
      <c r="D72" s="123"/>
    </row>
    <row r="73" spans="1:4" ht="11.25">
      <c r="A73" s="123"/>
      <c r="B73" s="123"/>
      <c r="C73" s="123"/>
      <c r="D73" s="123"/>
    </row>
    <row r="74" spans="1:4" ht="11.25">
      <c r="A74" s="123"/>
      <c r="B74" s="123"/>
      <c r="C74" s="123"/>
      <c r="D74" s="123"/>
    </row>
    <row r="75" spans="1:4" ht="11.25">
      <c r="A75" s="123"/>
      <c r="B75" s="123"/>
      <c r="C75" s="123"/>
      <c r="D75" s="123"/>
    </row>
    <row r="76" spans="1:4" ht="11.25">
      <c r="A76" s="123"/>
      <c r="B76" s="123"/>
      <c r="C76" s="123"/>
      <c r="D76" s="123"/>
    </row>
    <row r="77" spans="1:4" ht="11.25">
      <c r="A77" s="123"/>
      <c r="B77" s="123"/>
      <c r="C77" s="123"/>
      <c r="D77" s="123"/>
    </row>
    <row r="78" spans="1:4" ht="11.25">
      <c r="A78" s="123"/>
      <c r="B78" s="123"/>
      <c r="C78" s="123"/>
      <c r="D78" s="123"/>
    </row>
    <row r="79" spans="1:4" ht="11.25">
      <c r="A79" s="123"/>
      <c r="B79" s="123"/>
      <c r="C79" s="123"/>
      <c r="D79" s="123"/>
    </row>
    <row r="80" spans="1:4" ht="11.25">
      <c r="A80" s="123"/>
      <c r="B80" s="123"/>
      <c r="C80" s="123"/>
      <c r="D80" s="123"/>
    </row>
    <row r="81" spans="1:4" ht="11.25">
      <c r="A81" s="123"/>
      <c r="B81" s="123"/>
      <c r="C81" s="123"/>
      <c r="D81" s="123"/>
    </row>
    <row r="82" spans="1:4" ht="11.25">
      <c r="A82" s="123"/>
      <c r="B82" s="123"/>
      <c r="C82" s="123"/>
      <c r="D82" s="123"/>
    </row>
    <row r="83" spans="1:4" ht="11.25">
      <c r="A83" s="123"/>
      <c r="B83" s="123"/>
      <c r="C83" s="123"/>
      <c r="D83" s="123"/>
    </row>
    <row r="84" spans="1:4" ht="11.25">
      <c r="A84" s="123"/>
      <c r="B84" s="123"/>
      <c r="C84" s="123"/>
      <c r="D84" s="123"/>
    </row>
    <row r="85" spans="1:4" ht="11.25">
      <c r="A85" s="123"/>
      <c r="B85" s="123"/>
      <c r="C85" s="123"/>
      <c r="D85" s="123"/>
    </row>
    <row r="86" spans="1:4" ht="11.25">
      <c r="A86" s="123"/>
      <c r="B86" s="123"/>
      <c r="C86" s="123"/>
      <c r="D86" s="123"/>
    </row>
    <row r="87" spans="1:4" ht="11.25">
      <c r="A87" s="123"/>
      <c r="B87" s="123"/>
      <c r="C87" s="123"/>
      <c r="D87" s="123"/>
    </row>
    <row r="88" spans="1:4" ht="11.25">
      <c r="A88" s="123"/>
      <c r="B88" s="123"/>
      <c r="C88" s="123"/>
      <c r="D88" s="123"/>
    </row>
    <row r="89" spans="1:4" ht="11.25">
      <c r="A89" s="123"/>
      <c r="B89" s="123"/>
      <c r="C89" s="123"/>
      <c r="D89" s="123"/>
    </row>
    <row r="90" spans="1:4" ht="11.25">
      <c r="A90" s="123"/>
      <c r="B90" s="123"/>
      <c r="C90" s="123"/>
      <c r="D90" s="123"/>
    </row>
    <row r="91" spans="1:4" ht="11.25">
      <c r="A91" s="123"/>
      <c r="B91" s="123"/>
      <c r="C91" s="123"/>
      <c r="D91" s="123"/>
    </row>
    <row r="92" spans="1:4" ht="11.25">
      <c r="A92" s="123"/>
      <c r="B92" s="123"/>
      <c r="C92" s="123"/>
      <c r="D92" s="123"/>
    </row>
    <row r="93" spans="1:4" ht="11.25">
      <c r="A93" s="123"/>
      <c r="B93" s="123"/>
      <c r="C93" s="123"/>
      <c r="D93" s="123"/>
    </row>
    <row r="94" spans="1:4" ht="11.25">
      <c r="A94" s="123"/>
      <c r="B94" s="123"/>
      <c r="C94" s="123"/>
      <c r="D94" s="123"/>
    </row>
    <row r="95" spans="1:4" ht="11.25">
      <c r="A95" s="123"/>
      <c r="B95" s="123"/>
      <c r="C95" s="123"/>
      <c r="D95" s="123"/>
    </row>
    <row r="96" spans="1:4" ht="11.25">
      <c r="A96" s="123"/>
      <c r="B96" s="123"/>
      <c r="C96" s="123"/>
      <c r="D96" s="123"/>
    </row>
    <row r="97" spans="1:4" ht="11.25">
      <c r="A97" s="123"/>
      <c r="B97" s="123"/>
      <c r="C97" s="123"/>
      <c r="D97" s="123"/>
    </row>
    <row r="98" spans="1:4" ht="11.25">
      <c r="A98" s="123"/>
      <c r="B98" s="123"/>
      <c r="C98" s="123"/>
      <c r="D98" s="123"/>
    </row>
    <row r="99" spans="1:4" ht="11.25">
      <c r="A99" s="123"/>
      <c r="B99" s="123"/>
      <c r="C99" s="123"/>
      <c r="D99" s="123"/>
    </row>
    <row r="100" spans="1:4" ht="11.25">
      <c r="A100" s="123"/>
      <c r="B100" s="123"/>
      <c r="C100" s="123"/>
      <c r="D100" s="123"/>
    </row>
    <row r="101" spans="1:4" ht="11.25">
      <c r="A101" s="123"/>
      <c r="B101" s="123"/>
      <c r="C101" s="123"/>
      <c r="D101" s="123"/>
    </row>
    <row r="102" spans="1:4" ht="11.25">
      <c r="A102" s="123"/>
      <c r="B102" s="123"/>
      <c r="C102" s="123"/>
      <c r="D102" s="123"/>
    </row>
    <row r="103" spans="1:4" ht="11.25">
      <c r="A103" s="123"/>
      <c r="B103" s="123"/>
      <c r="C103" s="123"/>
      <c r="D103" s="123"/>
    </row>
    <row r="104" spans="1:4" ht="11.25">
      <c r="A104" s="123"/>
      <c r="B104" s="123"/>
      <c r="C104" s="123"/>
      <c r="D104" s="123"/>
    </row>
    <row r="105" spans="1:4" ht="11.25">
      <c r="A105" s="123"/>
      <c r="B105" s="123"/>
      <c r="C105" s="123"/>
      <c r="D105" s="123"/>
    </row>
    <row r="106" spans="1:4" ht="11.25">
      <c r="A106" s="123"/>
      <c r="B106" s="123"/>
      <c r="C106" s="123"/>
      <c r="D106" s="123"/>
    </row>
    <row r="107" spans="1:4" ht="11.25">
      <c r="A107" s="123"/>
      <c r="B107" s="123"/>
      <c r="C107" s="123"/>
      <c r="D107" s="123"/>
    </row>
    <row r="108" spans="1:4" ht="11.25">
      <c r="A108" s="123"/>
      <c r="B108" s="123"/>
      <c r="C108" s="123"/>
      <c r="D108" s="123"/>
    </row>
    <row r="109" spans="1:4" ht="11.25">
      <c r="A109" s="123"/>
      <c r="B109" s="123"/>
      <c r="C109" s="123"/>
      <c r="D109" s="123"/>
    </row>
    <row r="110" spans="1:4" ht="11.25">
      <c r="A110" s="123"/>
      <c r="B110" s="123"/>
      <c r="C110" s="123"/>
      <c r="D110" s="123"/>
    </row>
    <row r="111" spans="1:4" ht="11.25">
      <c r="A111" s="123"/>
      <c r="B111" s="123"/>
      <c r="C111" s="123"/>
      <c r="D111" s="123"/>
    </row>
    <row r="112" spans="1:4" ht="11.25">
      <c r="A112" s="123"/>
      <c r="B112" s="123"/>
      <c r="C112" s="123"/>
      <c r="D112" s="123"/>
    </row>
    <row r="113" spans="1:4" ht="11.25">
      <c r="A113" s="123"/>
      <c r="B113" s="123"/>
      <c r="C113" s="123"/>
      <c r="D113" s="123"/>
    </row>
    <row r="114" spans="1:4" ht="11.25">
      <c r="A114" s="123"/>
      <c r="B114" s="123"/>
      <c r="C114" s="123"/>
      <c r="D114" s="123"/>
    </row>
    <row r="115" spans="1:4" ht="11.25">
      <c r="A115" s="123"/>
      <c r="B115" s="123"/>
      <c r="C115" s="123"/>
      <c r="D115" s="123"/>
    </row>
    <row r="116" spans="1:4" ht="11.25">
      <c r="A116" s="123"/>
      <c r="B116" s="123"/>
      <c r="C116" s="123"/>
      <c r="D116" s="123"/>
    </row>
    <row r="117" spans="1:4" ht="11.25">
      <c r="A117" s="123"/>
      <c r="B117" s="123"/>
      <c r="C117" s="123"/>
      <c r="D117" s="123"/>
    </row>
    <row r="118" spans="1:4" ht="11.25">
      <c r="A118" s="123"/>
      <c r="B118" s="123"/>
      <c r="C118" s="123"/>
      <c r="D118" s="123"/>
    </row>
    <row r="119" spans="1:4" ht="11.25">
      <c r="A119" s="123"/>
      <c r="B119" s="123"/>
      <c r="C119" s="123"/>
      <c r="D119" s="123"/>
    </row>
    <row r="120" spans="1:4" ht="11.25">
      <c r="A120" s="123"/>
      <c r="B120" s="123"/>
      <c r="C120" s="123"/>
      <c r="D120" s="123"/>
    </row>
    <row r="121" spans="1:4" ht="11.25">
      <c r="A121" s="123"/>
      <c r="B121" s="123"/>
      <c r="C121" s="123"/>
      <c r="D121" s="123"/>
    </row>
    <row r="122" spans="1:4" ht="11.25">
      <c r="A122" s="123"/>
      <c r="B122" s="123"/>
      <c r="C122" s="123"/>
      <c r="D122" s="123"/>
    </row>
    <row r="123" spans="1:4" ht="11.25">
      <c r="A123" s="123"/>
      <c r="B123" s="123"/>
      <c r="C123" s="123"/>
      <c r="D123" s="123"/>
    </row>
    <row r="124" spans="1:4" ht="11.25">
      <c r="A124" s="123"/>
      <c r="B124" s="123"/>
      <c r="C124" s="123"/>
      <c r="D124" s="123"/>
    </row>
    <row r="125" spans="1:4" ht="11.25">
      <c r="A125" s="123"/>
      <c r="B125" s="123"/>
      <c r="C125" s="123"/>
      <c r="D125" s="123"/>
    </row>
    <row r="126" spans="1:4" ht="11.25">
      <c r="A126" s="123"/>
      <c r="B126" s="123"/>
      <c r="C126" s="123"/>
      <c r="D126" s="123"/>
    </row>
    <row r="127" spans="1:4" ht="11.25">
      <c r="A127" s="123"/>
      <c r="B127" s="123"/>
      <c r="C127" s="123"/>
      <c r="D127" s="123"/>
    </row>
    <row r="128" spans="1:4" ht="11.25">
      <c r="A128" s="123"/>
      <c r="B128" s="123"/>
      <c r="C128" s="123"/>
      <c r="D128" s="123"/>
    </row>
    <row r="129" spans="1:4" ht="11.25">
      <c r="A129" s="123"/>
      <c r="B129" s="123"/>
      <c r="C129" s="123"/>
      <c r="D129" s="123"/>
    </row>
    <row r="130" spans="1:4" ht="11.25">
      <c r="A130" s="123"/>
      <c r="B130" s="123"/>
      <c r="C130" s="123"/>
      <c r="D130" s="123"/>
    </row>
    <row r="131" spans="1:4" ht="11.25">
      <c r="A131" s="123"/>
      <c r="B131" s="123"/>
      <c r="C131" s="123"/>
      <c r="D131" s="123"/>
    </row>
    <row r="132" spans="1:4" ht="11.25">
      <c r="A132" s="123"/>
      <c r="B132" s="123"/>
      <c r="C132" s="123"/>
      <c r="D132" s="123"/>
    </row>
    <row r="133" spans="1:4" ht="11.25">
      <c r="A133" s="123"/>
      <c r="B133" s="123"/>
      <c r="C133" s="123"/>
      <c r="D133" s="123"/>
    </row>
    <row r="134" spans="1:4" ht="11.25">
      <c r="A134" s="123"/>
      <c r="B134" s="123"/>
      <c r="C134" s="123"/>
      <c r="D134" s="123"/>
    </row>
    <row r="135" spans="1:4" ht="11.25">
      <c r="A135" s="123"/>
      <c r="B135" s="123"/>
      <c r="C135" s="123"/>
      <c r="D135" s="123"/>
    </row>
    <row r="136" spans="1:4" ht="11.25">
      <c r="A136" s="123"/>
      <c r="B136" s="123"/>
      <c r="C136" s="123"/>
      <c r="D136" s="123"/>
    </row>
    <row r="137" spans="1:4" ht="11.25">
      <c r="A137" s="123"/>
      <c r="B137" s="123"/>
      <c r="C137" s="123"/>
      <c r="D137" s="123"/>
    </row>
    <row r="138" spans="1:4" ht="11.25">
      <c r="A138" s="123"/>
      <c r="B138" s="123"/>
      <c r="C138" s="123"/>
      <c r="D138" s="123"/>
    </row>
    <row r="139" spans="1:4" ht="11.25">
      <c r="A139" s="123"/>
      <c r="B139" s="123"/>
      <c r="C139" s="123"/>
      <c r="D139" s="123"/>
    </row>
    <row r="140" spans="1:4" ht="11.25">
      <c r="A140" s="123"/>
      <c r="B140" s="123"/>
      <c r="C140" s="123"/>
      <c r="D140" s="123"/>
    </row>
    <row r="141" spans="1:4" ht="11.25">
      <c r="A141" s="123"/>
      <c r="B141" s="123"/>
      <c r="C141" s="123"/>
      <c r="D141" s="123"/>
    </row>
    <row r="142" spans="1:4" ht="11.25">
      <c r="A142" s="123"/>
      <c r="B142" s="123"/>
      <c r="C142" s="123"/>
      <c r="D142" s="123"/>
    </row>
    <row r="143" spans="1:4" ht="11.25">
      <c r="A143" s="123"/>
      <c r="B143" s="123"/>
      <c r="C143" s="123"/>
      <c r="D143" s="123"/>
    </row>
    <row r="144" spans="1:4" ht="11.25">
      <c r="A144" s="123"/>
      <c r="B144" s="123"/>
      <c r="C144" s="123"/>
      <c r="D144" s="123"/>
    </row>
    <row r="145" spans="1:4" ht="11.25">
      <c r="A145" s="123"/>
      <c r="B145" s="123"/>
      <c r="C145" s="123"/>
      <c r="D145" s="123"/>
    </row>
    <row r="146" spans="1:4" ht="11.25">
      <c r="A146" s="123"/>
      <c r="B146" s="123"/>
      <c r="C146" s="123"/>
      <c r="D146" s="123"/>
    </row>
    <row r="147" spans="1:4" ht="11.25">
      <c r="A147" s="123"/>
      <c r="B147" s="123"/>
      <c r="C147" s="123"/>
      <c r="D147" s="123"/>
    </row>
    <row r="148" spans="1:4" ht="11.25">
      <c r="A148" s="123"/>
      <c r="B148" s="123"/>
      <c r="C148" s="123"/>
      <c r="D148" s="123"/>
    </row>
    <row r="149" spans="1:4" ht="11.25">
      <c r="A149" s="123"/>
      <c r="B149" s="123"/>
      <c r="C149" s="123"/>
      <c r="D149" s="123"/>
    </row>
    <row r="150" spans="1:4" ht="11.25">
      <c r="A150" s="123"/>
      <c r="B150" s="123"/>
      <c r="C150" s="123"/>
      <c r="D150" s="123"/>
    </row>
    <row r="151" spans="1:4" ht="11.25">
      <c r="A151" s="123"/>
      <c r="B151" s="123"/>
      <c r="C151" s="123"/>
      <c r="D151" s="123"/>
    </row>
    <row r="152" spans="1:4" ht="11.25">
      <c r="A152" s="123"/>
      <c r="B152" s="123"/>
      <c r="C152" s="123"/>
      <c r="D152" s="123"/>
    </row>
    <row r="153" spans="1:4" ht="11.25">
      <c r="A153" s="123"/>
      <c r="B153" s="123"/>
      <c r="C153" s="123"/>
      <c r="D153" s="123"/>
    </row>
    <row r="154" spans="1:4" ht="11.25">
      <c r="A154" s="123"/>
      <c r="B154" s="123"/>
      <c r="C154" s="123"/>
      <c r="D154" s="123"/>
    </row>
    <row r="155" spans="1:4" ht="11.25">
      <c r="A155" s="123"/>
      <c r="B155" s="123"/>
      <c r="C155" s="123"/>
      <c r="D155" s="123"/>
    </row>
    <row r="156" spans="1:4" ht="11.25">
      <c r="A156" s="123"/>
      <c r="B156" s="123"/>
      <c r="C156" s="123"/>
      <c r="D156" s="123"/>
    </row>
    <row r="157" spans="1:4" ht="11.25">
      <c r="A157" s="123"/>
      <c r="B157" s="123"/>
      <c r="C157" s="123"/>
      <c r="D157" s="123"/>
    </row>
    <row r="158" spans="1:4" ht="11.25">
      <c r="A158" s="123"/>
      <c r="B158" s="123"/>
      <c r="C158" s="123"/>
      <c r="D158" s="123"/>
    </row>
    <row r="159" spans="1:4" ht="11.25">
      <c r="A159" s="123"/>
      <c r="B159" s="123"/>
      <c r="C159" s="123"/>
      <c r="D159" s="123"/>
    </row>
    <row r="160" spans="1:4" ht="11.25">
      <c r="A160" s="123"/>
      <c r="B160" s="123"/>
      <c r="C160" s="123"/>
      <c r="D160" s="123"/>
    </row>
    <row r="161" spans="1:4" ht="11.25">
      <c r="A161" s="123"/>
      <c r="B161" s="123"/>
      <c r="C161" s="123"/>
      <c r="D161" s="123"/>
    </row>
    <row r="162" spans="1:4" ht="11.25">
      <c r="A162" s="123"/>
      <c r="B162" s="123"/>
      <c r="C162" s="123"/>
      <c r="D162" s="123"/>
    </row>
    <row r="163" spans="1:4" ht="11.25">
      <c r="A163" s="123"/>
      <c r="B163" s="123"/>
      <c r="C163" s="123"/>
      <c r="D163" s="123"/>
    </row>
    <row r="164" spans="1:4" ht="11.25">
      <c r="A164" s="123"/>
      <c r="B164" s="123"/>
      <c r="C164" s="123"/>
      <c r="D164" s="123"/>
    </row>
    <row r="165" spans="1:4" ht="11.25">
      <c r="A165" s="123"/>
      <c r="B165" s="123"/>
      <c r="C165" s="123"/>
      <c r="D165" s="123"/>
    </row>
    <row r="166" spans="1:4" ht="11.25">
      <c r="A166" s="123"/>
      <c r="B166" s="123"/>
      <c r="C166" s="123"/>
      <c r="D166" s="123"/>
    </row>
    <row r="167" spans="1:4" ht="11.25">
      <c r="A167" s="123"/>
      <c r="B167" s="123"/>
      <c r="C167" s="123"/>
      <c r="D167" s="123"/>
    </row>
    <row r="168" spans="1:4" ht="11.25">
      <c r="A168" s="123"/>
      <c r="B168" s="123"/>
      <c r="C168" s="123"/>
      <c r="D168" s="123"/>
    </row>
    <row r="169" spans="1:4" ht="11.25">
      <c r="A169" s="123"/>
      <c r="B169" s="123"/>
      <c r="C169" s="123"/>
      <c r="D169" s="123"/>
    </row>
    <row r="170" spans="1:4" ht="11.25">
      <c r="A170" s="123"/>
      <c r="B170" s="123"/>
      <c r="C170" s="123"/>
      <c r="D170" s="123"/>
    </row>
    <row r="171" spans="1:4" ht="11.25">
      <c r="A171" s="123"/>
      <c r="B171" s="123"/>
      <c r="C171" s="123"/>
      <c r="D171" s="123"/>
    </row>
    <row r="172" spans="1:4" ht="11.25">
      <c r="A172" s="123"/>
      <c r="B172" s="123"/>
      <c r="C172" s="123"/>
      <c r="D172" s="123"/>
    </row>
    <row r="173" spans="1:4" ht="11.25">
      <c r="A173" s="123"/>
      <c r="B173" s="123"/>
      <c r="C173" s="123"/>
      <c r="D173" s="123"/>
    </row>
    <row r="174" spans="1:4" ht="11.25">
      <c r="A174" s="123"/>
      <c r="B174" s="123"/>
      <c r="C174" s="123"/>
      <c r="D174" s="123"/>
    </row>
    <row r="175" spans="1:4" ht="11.25">
      <c r="A175" s="123"/>
      <c r="B175" s="123"/>
      <c r="C175" s="123"/>
      <c r="D175" s="123"/>
    </row>
    <row r="176" spans="1:4" ht="11.25">
      <c r="A176" s="123"/>
      <c r="B176" s="123"/>
      <c r="C176" s="123"/>
      <c r="D176" s="123"/>
    </row>
    <row r="177" spans="1:4" ht="11.25">
      <c r="A177" s="123"/>
      <c r="B177" s="123"/>
      <c r="C177" s="123"/>
      <c r="D177" s="123"/>
    </row>
    <row r="178" spans="1:4" ht="11.25">
      <c r="A178" s="123"/>
      <c r="B178" s="123"/>
      <c r="C178" s="123"/>
      <c r="D178" s="123"/>
    </row>
    <row r="179" spans="1:4" ht="11.25">
      <c r="A179" s="123"/>
      <c r="B179" s="123"/>
      <c r="C179" s="123"/>
      <c r="D179" s="123"/>
    </row>
    <row r="180" spans="1:4" ht="11.25">
      <c r="A180" s="123"/>
      <c r="B180" s="123"/>
      <c r="C180" s="123"/>
      <c r="D180" s="123"/>
    </row>
    <row r="181" spans="1:4" ht="11.25">
      <c r="A181" s="123"/>
      <c r="B181" s="123"/>
      <c r="C181" s="123"/>
      <c r="D181" s="123"/>
    </row>
    <row r="182" spans="1:4" ht="11.25">
      <c r="A182" s="123"/>
      <c r="B182" s="123"/>
      <c r="C182" s="123"/>
      <c r="D182" s="123"/>
    </row>
    <row r="183" spans="1:4" ht="11.25">
      <c r="A183" s="123"/>
      <c r="B183" s="123"/>
      <c r="C183" s="123"/>
      <c r="D183" s="123"/>
    </row>
    <row r="184" spans="1:4" ht="11.25">
      <c r="A184" s="123"/>
      <c r="B184" s="123"/>
      <c r="C184" s="123"/>
      <c r="D184" s="123"/>
    </row>
    <row r="185" spans="1:4" ht="11.25">
      <c r="A185" s="123"/>
      <c r="B185" s="123"/>
      <c r="C185" s="123"/>
      <c r="D185" s="123"/>
    </row>
    <row r="186" spans="1:4" ht="11.25">
      <c r="A186" s="123"/>
      <c r="B186" s="123"/>
      <c r="C186" s="123"/>
      <c r="D186" s="123"/>
    </row>
    <row r="187" spans="1:4" ht="11.25">
      <c r="A187" s="123"/>
      <c r="B187" s="123"/>
      <c r="C187" s="123"/>
      <c r="D187" s="123"/>
    </row>
    <row r="188" spans="1:4" ht="11.25">
      <c r="A188" s="123"/>
      <c r="B188" s="123"/>
      <c r="C188" s="123"/>
      <c r="D188" s="123"/>
    </row>
    <row r="189" spans="1:4" ht="11.25">
      <c r="A189" s="123"/>
      <c r="B189" s="123"/>
      <c r="C189" s="123"/>
      <c r="D189" s="123"/>
    </row>
    <row r="190" spans="1:4" ht="11.25">
      <c r="A190" s="123"/>
      <c r="B190" s="123"/>
      <c r="C190" s="123"/>
      <c r="D190" s="123"/>
    </row>
    <row r="191" spans="1:4" ht="11.25">
      <c r="A191" s="123"/>
      <c r="B191" s="123"/>
      <c r="C191" s="123"/>
      <c r="D191" s="123"/>
    </row>
    <row r="192" spans="1:4" ht="11.25">
      <c r="A192" s="123"/>
      <c r="B192" s="123"/>
      <c r="C192" s="123"/>
      <c r="D192" s="123"/>
    </row>
    <row r="193" spans="1:4" ht="11.25">
      <c r="A193" s="123"/>
      <c r="B193" s="123"/>
      <c r="C193" s="123"/>
      <c r="D193" s="123"/>
    </row>
    <row r="194" spans="1:4" ht="11.25">
      <c r="A194" s="123"/>
      <c r="B194" s="123"/>
      <c r="C194" s="123"/>
      <c r="D194" s="123"/>
    </row>
    <row r="195" spans="1:4" ht="11.25">
      <c r="A195" s="123"/>
      <c r="B195" s="123"/>
      <c r="C195" s="123"/>
      <c r="D195" s="123"/>
    </row>
    <row r="196" spans="1:4" ht="11.25">
      <c r="A196" s="123"/>
      <c r="B196" s="123"/>
      <c r="C196" s="123"/>
      <c r="D196" s="123"/>
    </row>
    <row r="197" spans="1:4" ht="11.25">
      <c r="A197" s="123"/>
      <c r="B197" s="123"/>
      <c r="C197" s="123"/>
      <c r="D197" s="123"/>
    </row>
    <row r="198" spans="1:4" ht="11.25">
      <c r="A198" s="123"/>
      <c r="B198" s="123"/>
      <c r="C198" s="123"/>
      <c r="D198" s="123"/>
    </row>
    <row r="199" spans="1:4" ht="11.25">
      <c r="A199" s="123"/>
      <c r="B199" s="123"/>
      <c r="C199" s="123"/>
      <c r="D199" s="123"/>
    </row>
    <row r="200" spans="1:4" ht="11.25">
      <c r="A200" s="123"/>
      <c r="B200" s="123"/>
      <c r="C200" s="123"/>
      <c r="D200" s="123"/>
    </row>
    <row r="201" spans="1:4" ht="11.25">
      <c r="A201" s="123"/>
      <c r="B201" s="123"/>
      <c r="C201" s="123"/>
      <c r="D201" s="123"/>
    </row>
    <row r="202" spans="1:4" ht="11.25">
      <c r="A202" s="123"/>
      <c r="B202" s="123"/>
      <c r="C202" s="123"/>
      <c r="D202" s="123"/>
    </row>
    <row r="203" spans="1:4" ht="11.25">
      <c r="A203" s="123"/>
      <c r="B203" s="123"/>
      <c r="C203" s="123"/>
      <c r="D203" s="123"/>
    </row>
    <row r="204" spans="1:4" ht="11.25">
      <c r="A204" s="123"/>
      <c r="B204" s="123"/>
      <c r="C204" s="123"/>
      <c r="D204" s="123"/>
    </row>
    <row r="205" spans="1:4" ht="11.25">
      <c r="A205" s="123"/>
      <c r="B205" s="123"/>
      <c r="C205" s="123"/>
      <c r="D205" s="123"/>
    </row>
    <row r="206" spans="1:4" ht="11.25">
      <c r="A206" s="123"/>
      <c r="B206" s="123"/>
      <c r="C206" s="123"/>
      <c r="D206" s="123"/>
    </row>
    <row r="207" spans="1:4" ht="11.25">
      <c r="A207" s="123"/>
      <c r="B207" s="123"/>
      <c r="C207" s="123"/>
      <c r="D207" s="123"/>
    </row>
    <row r="208" spans="1:4" ht="11.25">
      <c r="A208" s="123"/>
      <c r="B208" s="123"/>
      <c r="C208" s="123"/>
      <c r="D208" s="123"/>
    </row>
    <row r="209" spans="1:4" ht="11.25">
      <c r="A209" s="123"/>
      <c r="B209" s="123"/>
      <c r="C209" s="123"/>
      <c r="D209" s="123"/>
    </row>
    <row r="210" spans="1:4" ht="11.25">
      <c r="A210" s="123"/>
      <c r="B210" s="123"/>
      <c r="C210" s="123"/>
      <c r="D210" s="123"/>
    </row>
    <row r="211" spans="1:4" ht="11.25">
      <c r="A211" s="123"/>
      <c r="B211" s="123"/>
      <c r="C211" s="123"/>
      <c r="D211" s="123"/>
    </row>
    <row r="212" spans="1:4" ht="11.25">
      <c r="A212" s="123"/>
      <c r="B212" s="123"/>
      <c r="C212" s="123"/>
      <c r="D212" s="123"/>
    </row>
    <row r="213" spans="1:4" ht="11.25">
      <c r="A213" s="123"/>
      <c r="B213" s="123"/>
      <c r="C213" s="123"/>
      <c r="D213" s="123"/>
    </row>
    <row r="214" spans="1:4" ht="11.25">
      <c r="A214" s="123"/>
      <c r="B214" s="123"/>
      <c r="C214" s="123"/>
      <c r="D214" s="123"/>
    </row>
    <row r="215" spans="1:4" ht="11.25">
      <c r="A215" s="123"/>
      <c r="B215" s="123"/>
      <c r="C215" s="123"/>
      <c r="D215" s="123"/>
    </row>
    <row r="216" spans="1:4" ht="11.25">
      <c r="A216" s="123"/>
      <c r="B216" s="123"/>
      <c r="C216" s="123"/>
      <c r="D216" s="123"/>
    </row>
    <row r="217" spans="1:4" ht="11.25">
      <c r="A217" s="123"/>
      <c r="B217" s="123"/>
      <c r="C217" s="123"/>
      <c r="D217" s="123"/>
    </row>
    <row r="218" spans="1:4" ht="11.25">
      <c r="A218" s="123"/>
      <c r="B218" s="123"/>
      <c r="C218" s="123"/>
      <c r="D218" s="123"/>
    </row>
    <row r="219" spans="1:4" ht="11.25">
      <c r="A219" s="123"/>
      <c r="B219" s="123"/>
      <c r="C219" s="123"/>
      <c r="D219" s="123"/>
    </row>
    <row r="220" spans="1:4" ht="11.25">
      <c r="A220" s="123"/>
      <c r="B220" s="123"/>
      <c r="C220" s="123"/>
      <c r="D220" s="123"/>
    </row>
    <row r="221" spans="1:4" ht="11.25">
      <c r="A221" s="123"/>
      <c r="B221" s="123"/>
      <c r="C221" s="123"/>
      <c r="D221" s="123"/>
    </row>
    <row r="222" spans="1:4" ht="11.25">
      <c r="A222" s="123"/>
      <c r="B222" s="123"/>
      <c r="C222" s="123"/>
      <c r="D222" s="123"/>
    </row>
    <row r="223" spans="1:4" ht="11.25">
      <c r="A223" s="123"/>
      <c r="B223" s="123"/>
      <c r="C223" s="123"/>
      <c r="D223" s="123"/>
    </row>
    <row r="224" spans="1:4" ht="11.25">
      <c r="A224" s="123"/>
      <c r="B224" s="123"/>
      <c r="C224" s="123"/>
      <c r="D224" s="123"/>
    </row>
    <row r="225" spans="1:4" ht="11.25">
      <c r="A225" s="123"/>
      <c r="B225" s="123"/>
      <c r="C225" s="123"/>
      <c r="D225" s="123"/>
    </row>
    <row r="226" spans="1:4" ht="11.25">
      <c r="A226" s="123"/>
      <c r="B226" s="123"/>
      <c r="C226" s="123"/>
      <c r="D226" s="123"/>
    </row>
    <row r="227" spans="1:4" ht="11.25">
      <c r="A227" s="123"/>
      <c r="B227" s="123"/>
      <c r="C227" s="123"/>
      <c r="D227" s="123"/>
    </row>
    <row r="228" spans="1:4" ht="11.25">
      <c r="A228" s="123"/>
      <c r="B228" s="123"/>
      <c r="C228" s="123"/>
      <c r="D228" s="123"/>
    </row>
    <row r="229" spans="1:4" ht="11.25">
      <c r="A229" s="123"/>
      <c r="B229" s="123"/>
      <c r="C229" s="123"/>
      <c r="D229" s="123"/>
    </row>
    <row r="230" spans="1:4" ht="11.25">
      <c r="A230" s="123"/>
      <c r="B230" s="123"/>
      <c r="C230" s="123"/>
      <c r="D230" s="123"/>
    </row>
    <row r="231" spans="1:4" ht="11.25">
      <c r="A231" s="123"/>
      <c r="B231" s="123"/>
      <c r="C231" s="123"/>
      <c r="D231" s="123"/>
    </row>
    <row r="232" spans="1:4" ht="11.25">
      <c r="A232" s="123"/>
      <c r="B232" s="123"/>
      <c r="C232" s="123"/>
      <c r="D232" s="123"/>
    </row>
    <row r="233" spans="1:4" ht="11.25">
      <c r="A233" s="123"/>
      <c r="B233" s="123"/>
      <c r="C233" s="123"/>
      <c r="D233" s="123"/>
    </row>
    <row r="234" spans="1:4" ht="11.25">
      <c r="A234" s="123"/>
      <c r="B234" s="123"/>
      <c r="C234" s="123"/>
      <c r="D234" s="123"/>
    </row>
    <row r="235" spans="1:4" ht="11.25">
      <c r="A235" s="123"/>
      <c r="B235" s="123"/>
      <c r="C235" s="123"/>
      <c r="D235" s="123"/>
    </row>
    <row r="236" spans="1:4" ht="11.25">
      <c r="A236" s="123"/>
      <c r="B236" s="123"/>
      <c r="C236" s="123"/>
      <c r="D236" s="123"/>
    </row>
    <row r="237" spans="1:4" ht="11.25">
      <c r="A237" s="123"/>
      <c r="B237" s="123"/>
      <c r="C237" s="123"/>
      <c r="D237" s="123"/>
    </row>
    <row r="238" spans="1:4" ht="11.25">
      <c r="A238" s="123"/>
      <c r="B238" s="123"/>
      <c r="C238" s="123"/>
      <c r="D238" s="123"/>
    </row>
    <row r="239" spans="1:4" ht="11.25">
      <c r="A239" s="123"/>
      <c r="B239" s="123"/>
      <c r="C239" s="123"/>
      <c r="D239" s="123"/>
    </row>
    <row r="240" spans="1:4" ht="11.25">
      <c r="A240" s="123"/>
      <c r="B240" s="123"/>
      <c r="C240" s="123"/>
      <c r="D240" s="123"/>
    </row>
    <row r="241" spans="1:4" ht="11.25">
      <c r="A241" s="123"/>
      <c r="B241" s="123"/>
      <c r="C241" s="123"/>
      <c r="D241" s="123"/>
    </row>
    <row r="242" spans="1:4" ht="11.25">
      <c r="A242" s="123"/>
      <c r="B242" s="123"/>
      <c r="C242" s="123"/>
      <c r="D242" s="123"/>
    </row>
    <row r="243" spans="1:4" ht="11.25">
      <c r="A243" s="123"/>
      <c r="B243" s="123"/>
      <c r="C243" s="123"/>
      <c r="D243" s="123"/>
    </row>
    <row r="244" spans="1:4" ht="11.25">
      <c r="A244" s="123"/>
      <c r="B244" s="123"/>
      <c r="C244" s="123"/>
      <c r="D244" s="123"/>
    </row>
    <row r="245" spans="1:4" ht="11.25">
      <c r="A245" s="123"/>
      <c r="B245" s="123"/>
      <c r="C245" s="123"/>
      <c r="D245" s="123"/>
    </row>
    <row r="246" spans="1:4" ht="11.25">
      <c r="A246" s="123"/>
      <c r="B246" s="123"/>
      <c r="C246" s="123"/>
      <c r="D246" s="123"/>
    </row>
    <row r="247" spans="1:4" ht="11.25">
      <c r="A247" s="123"/>
      <c r="B247" s="123"/>
      <c r="C247" s="123"/>
      <c r="D247" s="123"/>
    </row>
    <row r="248" spans="1:4" ht="11.25">
      <c r="A248" s="123"/>
      <c r="B248" s="123"/>
      <c r="C248" s="123"/>
      <c r="D248" s="123"/>
    </row>
    <row r="249" spans="1:4" ht="11.25">
      <c r="A249" s="123"/>
      <c r="B249" s="123"/>
      <c r="C249" s="123"/>
      <c r="D249" s="123"/>
    </row>
    <row r="250" spans="1:4" ht="11.25">
      <c r="A250" s="123"/>
      <c r="B250" s="123"/>
      <c r="C250" s="123"/>
      <c r="D250" s="123"/>
    </row>
    <row r="251" spans="1:4" ht="11.25">
      <c r="A251" s="123"/>
      <c r="B251" s="123"/>
      <c r="C251" s="123"/>
      <c r="D251" s="123"/>
    </row>
    <row r="252" spans="1:4" ht="11.25">
      <c r="A252" s="123"/>
      <c r="B252" s="123"/>
      <c r="C252" s="123"/>
      <c r="D252" s="123"/>
    </row>
    <row r="253" spans="1:4" ht="11.25">
      <c r="A253" s="123"/>
      <c r="B253" s="123"/>
      <c r="C253" s="123"/>
      <c r="D253" s="123"/>
    </row>
    <row r="254" spans="1:4" ht="11.25">
      <c r="A254" s="123"/>
      <c r="B254" s="123"/>
      <c r="C254" s="123"/>
      <c r="D254" s="123"/>
    </row>
    <row r="255" spans="1:4" ht="11.25">
      <c r="A255" s="123"/>
      <c r="B255" s="123"/>
      <c r="C255" s="123"/>
      <c r="D255" s="123"/>
    </row>
    <row r="256" spans="1:4" ht="11.25">
      <c r="A256" s="123"/>
      <c r="B256" s="123"/>
      <c r="C256" s="123"/>
      <c r="D256" s="123"/>
    </row>
    <row r="257" spans="1:4" ht="11.25">
      <c r="A257" s="123"/>
      <c r="B257" s="123"/>
      <c r="C257" s="123"/>
      <c r="D257" s="123"/>
    </row>
    <row r="258" spans="1:4" ht="11.25">
      <c r="A258" s="123"/>
      <c r="B258" s="123"/>
      <c r="C258" s="123"/>
      <c r="D258" s="123"/>
    </row>
    <row r="259" spans="1:4" ht="11.25">
      <c r="A259" s="123"/>
      <c r="B259" s="123"/>
      <c r="C259" s="123"/>
      <c r="D259" s="123"/>
    </row>
    <row r="260" spans="1:4" ht="11.25">
      <c r="A260" s="123"/>
      <c r="B260" s="123"/>
      <c r="C260" s="123"/>
      <c r="D260" s="123"/>
    </row>
    <row r="261" spans="1:4" ht="11.25">
      <c r="A261" s="123"/>
      <c r="B261" s="123"/>
      <c r="C261" s="123"/>
      <c r="D261" s="123"/>
    </row>
    <row r="262" spans="1:4" ht="11.25">
      <c r="A262" s="123"/>
      <c r="B262" s="123"/>
      <c r="C262" s="123"/>
      <c r="D262" s="123"/>
    </row>
    <row r="263" spans="1:4" ht="11.25">
      <c r="A263" s="123"/>
      <c r="B263" s="123"/>
      <c r="C263" s="123"/>
      <c r="D263" s="123"/>
    </row>
    <row r="264" spans="1:4" ht="11.25">
      <c r="A264" s="123"/>
      <c r="B264" s="123"/>
      <c r="C264" s="123"/>
      <c r="D264" s="123"/>
    </row>
    <row r="265" spans="1:4" ht="11.25">
      <c r="A265" s="123"/>
      <c r="B265" s="123"/>
      <c r="C265" s="123"/>
      <c r="D265" s="123"/>
    </row>
    <row r="266" spans="1:4" ht="11.25">
      <c r="A266" s="123"/>
      <c r="B266" s="123"/>
      <c r="C266" s="123"/>
      <c r="D266" s="123"/>
    </row>
    <row r="267" spans="1:4" ht="11.25">
      <c r="A267" s="123"/>
      <c r="B267" s="123"/>
      <c r="C267" s="123"/>
      <c r="D267" s="123"/>
    </row>
  </sheetData>
  <sheetProtection password="EE21" sheet="1"/>
  <mergeCells count="2">
    <mergeCell ref="A1:M1"/>
    <mergeCell ref="S11:S14"/>
  </mergeCells>
  <dataValidations count="17">
    <dataValidation type="decimal" operator="greaterThanOrEqual" allowBlank="1" showInputMessage="1" showErrorMessage="1" errorTitle="nvalid entry" error="must be zero or higher" sqref="E13:Q13">
      <formula1>0</formula1>
    </dataValidation>
    <dataValidation type="decimal" allowBlank="1" showInputMessage="1" showErrorMessage="1" errorTitle="Invalid entry" error="Effiicency must in the range 5 to 100%" sqref="E14:Q14">
      <formula1>5</formula1>
      <formula2>100</formula2>
    </dataValidation>
    <dataValidation type="list" operator="greaterThanOrEqual" allowBlank="1" showInputMessage="1" showErrorMessage="1" errorTitle="Q14 Invalid" error="Must be zero or higher" sqref="E24">
      <formula1>$C$13:$C$34</formula1>
    </dataValidation>
    <dataValidation type="whole" operator="greaterThanOrEqual" allowBlank="1" showInputMessage="1" showErrorMessage="1" errorTitle="Invalid" error="Must be positive whole number" sqref="E25">
      <formula1>0</formula1>
    </dataValidation>
    <dataValidation type="decimal" operator="greaterThanOrEqual" allowBlank="1" showInputMessage="1" showErrorMessage="1" errorTitle="Invalid entry" error="Must be zero or higher" sqref="E26">
      <formula1>0</formula1>
    </dataValidation>
    <dataValidation type="decimal" operator="greaterThanOrEqual" allowBlank="1" showInputMessage="1" showErrorMessage="1" errorTitle="Q05 invalid entry" error="Must be 30m2 or more" sqref="E17">
      <formula1>30</formula1>
    </dataValidation>
    <dataValidation type="list" allowBlank="1" showInputMessage="1" showErrorMessage="1" errorTitle="Q09 invaid entry" error="Must be 0 for combi boilers or  360, 610 or 1220 for regular boilers" sqref="E20">
      <formula1>$P$6:$P$6</formula1>
    </dataValidation>
    <dataValidation type="decimal" allowBlank="1" showInputMessage="1" showErrorMessage="1" errorTitle="Q08 error" error="Outside valid range of 85% to 99% if closely-coupled store or 0 to 9999 otherwise" sqref="E19">
      <formula1>IF(CCVol&gt;0,85,0)</formula1>
      <formula2>IF(CCVol&gt;0,99,9999)</formula2>
    </dataValidation>
    <dataValidation type="decimal" allowBlank="1" showInputMessage="1" showErrorMessage="1" sqref="E18">
      <formula1>0.54</formula1>
      <formula2>1.04</formula2>
    </dataValidation>
    <dataValidation type="decimal" operator="greaterThanOrEqual" allowBlank="1" showInputMessage="1" showErrorMessage="1" errorTitle=" Invalid combi loss" sqref="E21">
      <formula1>0</formula1>
    </dataValidation>
    <dataValidation type="decimal" operator="greaterThanOrEqual" allowBlank="1" showInputMessage="1" showErrorMessage="1" errorTitle="Q11 Invalid solar contribution " error="Must be zero or higher" sqref="E22">
      <formula1>0</formula1>
    </dataValidation>
    <dataValidation type="decimal" operator="greaterThanOrEqual" allowBlank="1" showInputMessage="1" showErrorMessage="1" errorTitle="Q14 Invalid" error="Must be zero or higher" sqref="E23">
      <formula1>0</formula1>
    </dataValidation>
    <dataValidation type="decimal" operator="greaterThanOrEqual" allowBlank="1" showInputMessage="1" showErrorMessage="1" errorTitle="Error invalid entry" error="Must be zero or higher " sqref="C9:G9 L9:N9">
      <formula1>0</formula1>
    </dataValidation>
    <dataValidation type="custom" operator="greaterThanOrEqual" allowBlank="1" showInputMessage="1" showErrorMessage="1" errorTitle="nvalid entry" error="must be –, - or zero or higher" sqref="H8:K9">
      <formula1>OR(H8&gt;=0,H8="-",H8="–")</formula1>
    </dataValidation>
    <dataValidation type="decimal" operator="greaterThanOrEqual" allowBlank="1" showInputMessage="1" showErrorMessage="1" errorTitle="Error invalid entry" error="Must be 20m3 or more" sqref="B5">
      <formula1>10*2</formula1>
    </dataValidation>
    <dataValidation type="decimal" operator="greaterThanOrEqual" allowBlank="1" showInputMessage="1" showErrorMessage="1" errorTitle="Error Invalid efficiency" error="Must be 1 or higher" sqref="B6">
      <formula1>1</formula1>
    </dataValidation>
    <dataValidation type="decimal" allowBlank="1" showInputMessage="1" showErrorMessage="1" errorTitle="Invalid entry" error="Must be between 0 and 1" sqref="L8:N8 C8:G8">
      <formula1>0</formula1>
      <formula2>1</formula2>
    </dataValidation>
  </dataValidation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22"/>
  </sheetPr>
  <dimension ref="A1:R45"/>
  <sheetViews>
    <sheetView showGridLines="0" zoomScalePageLayoutView="0" workbookViewId="0" topLeftCell="A1">
      <selection activeCell="I55" sqref="I55"/>
    </sheetView>
  </sheetViews>
  <sheetFormatPr defaultColWidth="9.33203125" defaultRowHeight="11.25"/>
  <cols>
    <col min="1" max="1" width="49.33203125" style="0" customWidth="1"/>
    <col min="2" max="2" width="9.33203125" style="142" customWidth="1"/>
    <col min="3" max="7" width="9.66015625" style="142" bestFit="1" customWidth="1"/>
    <col min="8" max="11" width="9.33203125" style="142" customWidth="1"/>
    <col min="12" max="14" width="9.66015625" style="142" bestFit="1" customWidth="1"/>
  </cols>
  <sheetData>
    <row r="1" ht="11.25">
      <c r="A1" t="s">
        <v>100</v>
      </c>
    </row>
    <row r="2" spans="3:14" ht="11.25">
      <c r="C2" s="142">
        <v>1</v>
      </c>
      <c r="D2" s="142">
        <v>2</v>
      </c>
      <c r="E2" s="142">
        <v>3</v>
      </c>
      <c r="F2" s="142">
        <v>4</v>
      </c>
      <c r="G2" s="142">
        <v>5</v>
      </c>
      <c r="H2" s="142">
        <v>6</v>
      </c>
      <c r="I2" s="142">
        <v>7</v>
      </c>
      <c r="J2" s="142">
        <v>8</v>
      </c>
      <c r="K2" s="142">
        <v>9</v>
      </c>
      <c r="L2" s="142">
        <v>10</v>
      </c>
      <c r="M2" s="142">
        <v>11</v>
      </c>
      <c r="N2" s="142">
        <v>12</v>
      </c>
    </row>
    <row r="3" spans="3:14" ht="11.25">
      <c r="C3" s="142" t="s">
        <v>45</v>
      </c>
      <c r="D3" s="142" t="s">
        <v>46</v>
      </c>
      <c r="E3" s="142" t="s">
        <v>47</v>
      </c>
      <c r="F3" s="142" t="s">
        <v>48</v>
      </c>
      <c r="G3" s="142" t="s">
        <v>49</v>
      </c>
      <c r="H3" s="143" t="s">
        <v>50</v>
      </c>
      <c r="I3" s="143" t="s">
        <v>51</v>
      </c>
      <c r="J3" s="143" t="s">
        <v>52</v>
      </c>
      <c r="K3" s="143" t="s">
        <v>53</v>
      </c>
      <c r="L3" s="142" t="s">
        <v>54</v>
      </c>
      <c r="M3" s="142" t="s">
        <v>55</v>
      </c>
      <c r="N3" s="142" t="s">
        <v>56</v>
      </c>
    </row>
    <row r="4" spans="1:14" ht="11.25">
      <c r="A4" s="138" t="s">
        <v>74</v>
      </c>
      <c r="B4" s="144"/>
      <c r="C4" s="144">
        <v>31</v>
      </c>
      <c r="D4" s="144">
        <v>28</v>
      </c>
      <c r="E4" s="144">
        <v>31</v>
      </c>
      <c r="F4" s="145">
        <v>30</v>
      </c>
      <c r="G4" s="145">
        <v>31</v>
      </c>
      <c r="H4" s="145"/>
      <c r="I4" s="145"/>
      <c r="J4" s="145"/>
      <c r="K4" s="145"/>
      <c r="L4" s="145">
        <v>31</v>
      </c>
      <c r="M4" s="145">
        <v>30</v>
      </c>
      <c r="N4" s="145">
        <v>31</v>
      </c>
    </row>
    <row r="5" spans="1:14" ht="11.25">
      <c r="A5" s="138" t="s">
        <v>113</v>
      </c>
      <c r="B5" s="192">
        <f>IF(ISNUMBER(VLOOKUP(Calculate_savings!$D$10,Calculate_savings!$K$11:$L$12,2,FALSE)),VLOOKUP(Calculate_savings!$D$10,Calculate_savings!$K$11:$L$12,2,FALSE),0)</f>
        <v>0</v>
      </c>
      <c r="C5" s="144"/>
      <c r="D5" s="144"/>
      <c r="E5" s="144"/>
      <c r="F5" s="145"/>
      <c r="G5" s="145"/>
      <c r="H5" s="145"/>
      <c r="I5" s="145"/>
      <c r="J5" s="145"/>
      <c r="K5" s="145"/>
      <c r="L5" s="145"/>
      <c r="M5" s="145"/>
      <c r="N5" s="145"/>
    </row>
    <row r="6" spans="1:14" ht="11.25">
      <c r="A6" t="s">
        <v>76</v>
      </c>
      <c r="B6" s="152">
        <f>Worksheet!B6</f>
        <v>0</v>
      </c>
      <c r="C6" s="144"/>
      <c r="D6" s="144"/>
      <c r="E6" s="144"/>
      <c r="F6" s="145"/>
      <c r="G6" s="145"/>
      <c r="H6" s="145"/>
      <c r="I6" s="145"/>
      <c r="J6" s="145"/>
      <c r="K6" s="145"/>
      <c r="L6" s="145"/>
      <c r="M6" s="145"/>
      <c r="N6" s="145"/>
    </row>
    <row r="7" spans="1:14" ht="11.25">
      <c r="A7" s="2" t="s">
        <v>101</v>
      </c>
      <c r="B7" s="146" t="e">
        <f>VLOOKUP(Calculate_savings!$D$12,Details!$B$40:$J$45,MATCH(Calculate_savings!$D$11,Details!$B$40:$J$40,0),FALSE)</f>
        <v>#N/A</v>
      </c>
      <c r="C7" s="144"/>
      <c r="D7" s="144"/>
      <c r="E7" s="144"/>
      <c r="F7" s="145"/>
      <c r="G7" s="145"/>
      <c r="H7" s="145"/>
      <c r="I7" s="145"/>
      <c r="J7" s="145"/>
      <c r="K7" s="145"/>
      <c r="L7" s="145"/>
      <c r="M7" s="145"/>
      <c r="N7" s="145"/>
    </row>
    <row r="8" spans="1:14" ht="11.25">
      <c r="A8" s="138"/>
      <c r="B8" s="144" t="s">
        <v>81</v>
      </c>
      <c r="C8" s="144"/>
      <c r="D8" s="144"/>
      <c r="E8" s="144"/>
      <c r="F8" s="145"/>
      <c r="G8" s="145"/>
      <c r="H8" s="145"/>
      <c r="I8" s="145"/>
      <c r="J8" s="145"/>
      <c r="K8" s="145"/>
      <c r="L8" s="145"/>
      <c r="M8" s="145"/>
      <c r="N8" s="145"/>
    </row>
    <row r="9" spans="1:14" ht="11.25">
      <c r="A9" s="138" t="s">
        <v>106</v>
      </c>
      <c r="B9" s="147" t="e">
        <f>SUM(C9:N9)</f>
        <v>#N/A</v>
      </c>
      <c r="C9" s="148" t="e">
        <f>$B$7*Details!$B5*VLOOKUP(Calculate_savings!$D$12,Details!$B$31:$N$35,1+C2,FALSE)*VLOOKUP(Calculate_savings!$D$13,$L$40:$M$43,2,FALSE)*C4/365</f>
        <v>#N/A</v>
      </c>
      <c r="D9" s="148" t="e">
        <f>$B$7*Details!$B5*VLOOKUP(Calculate_savings!$D$12,Details!$B$31:$N$35,1+D2,FALSE)*VLOOKUP(Calculate_savings!$D$13,$L$40:$M$43,2,FALSE)*D4/365</f>
        <v>#N/A</v>
      </c>
      <c r="E9" s="148" t="e">
        <f>$B$7*Details!$B5*VLOOKUP(Calculate_savings!$D$12,Details!$B$31:$N$35,1+E2,FALSE)*VLOOKUP(Calculate_savings!$D$13,$L$40:$M$43,2,FALSE)*E4/365</f>
        <v>#N/A</v>
      </c>
      <c r="F9" s="148" t="e">
        <f>$B$7*Details!$B5*VLOOKUP(Calculate_savings!$D$12,Details!$B$31:$N$35,1+F2,FALSE)*VLOOKUP(Calculate_savings!$D$13,$L$40:$M$43,2,FALSE)*F4/365</f>
        <v>#N/A</v>
      </c>
      <c r="G9" s="148" t="e">
        <f>$B$7*Details!$B5*VLOOKUP(Calculate_savings!$D$12,Details!$B$31:$N$35,1+G2,FALSE)*VLOOKUP(Calculate_savings!$D$13,$L$40:$M$43,2,FALSE)*G4/365</f>
        <v>#N/A</v>
      </c>
      <c r="H9" s="148"/>
      <c r="I9" s="148"/>
      <c r="J9" s="148"/>
      <c r="K9" s="148"/>
      <c r="L9" s="148" t="e">
        <f>$B$7*Details!$B5*VLOOKUP(Calculate_savings!$D$12,Details!$B$31:$N$35,1+L2,FALSE)*VLOOKUP(Calculate_savings!$D$13,$L$40:$M$43,2,FALSE)*L4/365</f>
        <v>#N/A</v>
      </c>
      <c r="M9" s="148" t="e">
        <f>$B$7*Details!$B5*VLOOKUP(Calculate_savings!$D$12,Details!$B$31:$N$35,1+M2,FALSE)*VLOOKUP(Calculate_savings!$D$13,$L$40:$M$43,2,FALSE)*M4/365</f>
        <v>#N/A</v>
      </c>
      <c r="N9" s="148" t="e">
        <f>$B$7*Details!$B5*VLOOKUP(Calculate_savings!$D$12,Details!$B$31:$N$35,1+N2,FALSE)*VLOOKUP(Calculate_savings!$D$13,$L$40:$M$43,2,FALSE)*N4/365</f>
        <v>#N/A</v>
      </c>
    </row>
    <row r="10" spans="1:14" ht="11.25">
      <c r="A10" s="36" t="s">
        <v>125</v>
      </c>
      <c r="B10" s="147"/>
      <c r="C10" s="148">
        <f>Worksheet!C8</f>
        <v>0</v>
      </c>
      <c r="D10" s="148">
        <f>Worksheet!D8</f>
        <v>0</v>
      </c>
      <c r="E10" s="148">
        <f>Worksheet!E8</f>
        <v>0</v>
      </c>
      <c r="F10" s="148">
        <f>Worksheet!F8</f>
        <v>0</v>
      </c>
      <c r="G10" s="148">
        <f>Worksheet!G8</f>
        <v>0</v>
      </c>
      <c r="H10" s="148"/>
      <c r="I10" s="148"/>
      <c r="J10" s="148"/>
      <c r="K10" s="148"/>
      <c r="L10" s="148">
        <f>Worksheet!L8</f>
        <v>0</v>
      </c>
      <c r="M10" s="148">
        <f>Worksheet!M8</f>
        <v>0</v>
      </c>
      <c r="N10" s="148">
        <f>Worksheet!N8</f>
        <v>0</v>
      </c>
    </row>
    <row r="11" spans="1:14" ht="11.25">
      <c r="A11" s="138" t="s">
        <v>126</v>
      </c>
      <c r="B11" s="147" t="e">
        <f>SUM(C11:N11)</f>
        <v>#N/A</v>
      </c>
      <c r="C11" s="149" t="e">
        <f>C9*C10*Calculate_savings!$D$9*VLOOKUP(Calculate_savings!$D$18,Calculate_savings!$H$12:$I$13,2,FALSE)/100</f>
        <v>#N/A</v>
      </c>
      <c r="D11" s="149" t="e">
        <f>D9*D10*Calculate_savings!$D$9*VLOOKUP(Calculate_savings!$D$18,Calculate_savings!$H$12:$I$13,2,FALSE)/100</f>
        <v>#N/A</v>
      </c>
      <c r="E11" s="149" t="e">
        <f>E9*E10*Calculate_savings!$D$9*VLOOKUP(Calculate_savings!$D$18,Calculate_savings!$H$12:$I$13,2,FALSE)/100</f>
        <v>#N/A</v>
      </c>
      <c r="F11" s="149" t="e">
        <f>F9*F10*Calculate_savings!$D$9*VLOOKUP(Calculate_savings!$D$18,Calculate_savings!$H$12:$I$13,2,FALSE)/100</f>
        <v>#N/A</v>
      </c>
      <c r="G11" s="149" t="e">
        <f>G9*G10*Calculate_savings!$D$9*VLOOKUP(Calculate_savings!$D$18,Calculate_savings!$H$12:$I$13,2,FALSE)/100</f>
        <v>#N/A</v>
      </c>
      <c r="H11" s="149"/>
      <c r="I11" s="149"/>
      <c r="J11" s="149"/>
      <c r="K11" s="149"/>
      <c r="L11" s="149" t="e">
        <f>L9*L10*Calculate_savings!$D$9*VLOOKUP(Calculate_savings!$D$18,Calculate_savings!$H$12:$I$13,2,FALSE)/100</f>
        <v>#N/A</v>
      </c>
      <c r="M11" s="149" t="e">
        <f>M9*M10*Calculate_savings!$D$9*VLOOKUP(Calculate_savings!$D$18,Calculate_savings!$H$12:$I$13,2,FALSE)/100</f>
        <v>#N/A</v>
      </c>
      <c r="N11" s="149" t="e">
        <f>N9*N10*Calculate_savings!$D$9*VLOOKUP(Calculate_savings!$D$18,Calculate_savings!$H$12:$I$13,2,FALSE)/100</f>
        <v>#N/A</v>
      </c>
    </row>
    <row r="12" spans="1:14" ht="11.25">
      <c r="A12" s="36" t="s">
        <v>97</v>
      </c>
      <c r="B12" s="147"/>
      <c r="C12" s="147">
        <f>Worksheet!C9</f>
        <v>0</v>
      </c>
      <c r="D12" s="147">
        <f>Worksheet!D9</f>
        <v>0</v>
      </c>
      <c r="E12" s="147">
        <f>Worksheet!E9</f>
        <v>0</v>
      </c>
      <c r="F12" s="147">
        <f>Worksheet!F9</f>
        <v>0</v>
      </c>
      <c r="G12" s="147">
        <f>Worksheet!G9</f>
        <v>0</v>
      </c>
      <c r="H12" s="149"/>
      <c r="I12" s="149"/>
      <c r="J12" s="149"/>
      <c r="K12" s="149"/>
      <c r="L12" s="147">
        <f>Worksheet!L9</f>
        <v>0</v>
      </c>
      <c r="M12" s="147">
        <f>Worksheet!M9</f>
        <v>0</v>
      </c>
      <c r="N12" s="147">
        <f>Worksheet!N9</f>
        <v>0</v>
      </c>
    </row>
    <row r="13" spans="1:14" ht="12" thickBot="1">
      <c r="A13" s="36" t="s">
        <v>95</v>
      </c>
      <c r="B13" s="170" t="e">
        <f>SUM(C13:N13)</f>
        <v>#N/A</v>
      </c>
      <c r="C13" s="147" t="e">
        <f>-MIN(100*C11/$B$6,C12)</f>
        <v>#N/A</v>
      </c>
      <c r="D13" s="147" t="e">
        <f>-MIN(100*D11/$B$6,D12)</f>
        <v>#N/A</v>
      </c>
      <c r="E13" s="147" t="e">
        <f>-MIN(100*E11/$B$6,E12)</f>
        <v>#N/A</v>
      </c>
      <c r="F13" s="147" t="e">
        <f>-MIN(100*F11/$B$6,F12)</f>
        <v>#N/A</v>
      </c>
      <c r="G13" s="147" t="e">
        <f>-MIN(100*G11/$B$6,G12)</f>
        <v>#N/A</v>
      </c>
      <c r="H13" s="183">
        <v>0</v>
      </c>
      <c r="I13" s="183">
        <v>0</v>
      </c>
      <c r="J13" s="183">
        <v>0</v>
      </c>
      <c r="K13" s="183">
        <v>0</v>
      </c>
      <c r="L13" s="147" t="e">
        <f>-MIN(100*L11/$B$6,L12)</f>
        <v>#N/A</v>
      </c>
      <c r="M13" s="147" t="e">
        <f>-MIN(100*M11/$B$6,M12)</f>
        <v>#N/A</v>
      </c>
      <c r="N13" s="147" t="e">
        <f>-MIN(100*N11/$B$6,N12)</f>
        <v>#N/A</v>
      </c>
    </row>
    <row r="14" spans="3:18" ht="12" thickTop="1">
      <c r="C14" s="150"/>
      <c r="D14" s="151"/>
      <c r="P14" s="36"/>
      <c r="Q14" s="46"/>
      <c r="R14" s="6"/>
    </row>
    <row r="16" spans="1:2" ht="11.25">
      <c r="A16" t="s">
        <v>77</v>
      </c>
      <c r="B16" s="142">
        <f>Worksheet!B5</f>
        <v>0</v>
      </c>
    </row>
    <row r="17" spans="1:18" ht="11.25">
      <c r="A17" s="139" t="s">
        <v>98</v>
      </c>
      <c r="C17" s="151">
        <v>0.5</v>
      </c>
      <c r="D17" s="151">
        <v>0.5</v>
      </c>
      <c r="E17" s="151">
        <v>0.5</v>
      </c>
      <c r="F17" s="151">
        <v>0.5</v>
      </c>
      <c r="G17" s="151">
        <v>0.5</v>
      </c>
      <c r="H17" s="151"/>
      <c r="I17" s="151"/>
      <c r="J17" s="151"/>
      <c r="K17" s="151"/>
      <c r="L17" s="151">
        <v>0.5</v>
      </c>
      <c r="M17" s="151">
        <v>0.5</v>
      </c>
      <c r="N17" s="151">
        <v>0.5</v>
      </c>
      <c r="R17" s="6"/>
    </row>
    <row r="18" spans="1:16" ht="11.25">
      <c r="A18" s="140" t="s">
        <v>79</v>
      </c>
      <c r="C18" s="142">
        <v>44.6</v>
      </c>
      <c r="D18" s="142">
        <v>65</v>
      </c>
      <c r="E18" s="142">
        <v>97</v>
      </c>
      <c r="F18" s="142">
        <v>141.3</v>
      </c>
      <c r="G18" s="142">
        <v>184.6</v>
      </c>
      <c r="H18" s="143"/>
      <c r="I18" s="143"/>
      <c r="J18" s="143"/>
      <c r="K18" s="143"/>
      <c r="L18" s="142">
        <v>91.6</v>
      </c>
      <c r="M18" s="142">
        <v>58.7</v>
      </c>
      <c r="N18" s="142">
        <v>38.4</v>
      </c>
      <c r="P18" t="s">
        <v>82</v>
      </c>
    </row>
    <row r="19" spans="1:16" ht="11.25">
      <c r="A19" s="140" t="s">
        <v>99</v>
      </c>
      <c r="C19" s="142">
        <f>IF(C12&lt;=0,0,C18)</f>
        <v>0</v>
      </c>
      <c r="D19" s="142">
        <f>IF(D12&lt;=0,0,D18)</f>
        <v>0</v>
      </c>
      <c r="E19" s="142">
        <f>IF(E12&lt;=0,0,E18)</f>
        <v>0</v>
      </c>
      <c r="F19" s="142">
        <f>IF(F12&lt;=0,0,F18)</f>
        <v>0</v>
      </c>
      <c r="G19" s="142">
        <f>IF(G12&lt;=0,0,G18)</f>
        <v>0</v>
      </c>
      <c r="H19" s="143"/>
      <c r="I19" s="143"/>
      <c r="J19" s="143"/>
      <c r="K19" s="143"/>
      <c r="L19" s="142">
        <f>IF(L12&lt;=0,0,L18)</f>
        <v>0</v>
      </c>
      <c r="M19" s="142">
        <f>IF(M12&lt;=0,0,M18)</f>
        <v>0</v>
      </c>
      <c r="N19" s="142">
        <f>IF(N12&lt;=0,0,N18)</f>
        <v>0</v>
      </c>
      <c r="P19" s="36"/>
    </row>
    <row r="20" spans="1:18" ht="11.25">
      <c r="A20" s="140" t="s">
        <v>78</v>
      </c>
      <c r="C20" s="142">
        <f>Worksheet!$B$5*C17*1000/3600</f>
        <v>0</v>
      </c>
      <c r="D20" s="142">
        <f>Worksheet!$B$5*D17*1000/3600</f>
        <v>0</v>
      </c>
      <c r="E20" s="142">
        <f>Worksheet!$B$5*E17*1000/3600</f>
        <v>0</v>
      </c>
      <c r="F20" s="142">
        <f>Worksheet!$B$5*F17*1000/3600</f>
        <v>0</v>
      </c>
      <c r="G20" s="142">
        <f>Worksheet!$B$5*G17*1000/3600</f>
        <v>0</v>
      </c>
      <c r="L20" s="142">
        <f>Worksheet!$B$5*L17*1000/3600</f>
        <v>0</v>
      </c>
      <c r="M20" s="142">
        <f>Worksheet!$B$5*M17*1000/3600</f>
        <v>0</v>
      </c>
      <c r="N20" s="142">
        <f>Worksheet!$B$5*N17*1000/3600</f>
        <v>0</v>
      </c>
      <c r="P20" s="36"/>
      <c r="Q20" s="6"/>
      <c r="R20" s="6"/>
    </row>
    <row r="21" spans="16:18" ht="11.25">
      <c r="P21" s="36"/>
      <c r="R21" s="6"/>
    </row>
    <row r="22" spans="1:18" ht="11.25">
      <c r="A22" s="36" t="s">
        <v>84</v>
      </c>
      <c r="B22" s="40">
        <f>MAX(0.8,Calculate_savings!I25)</f>
        <v>0.8</v>
      </c>
      <c r="C22" s="6" t="s">
        <v>63</v>
      </c>
      <c r="P22" s="36"/>
      <c r="Q22" s="6"/>
      <c r="R22" s="6"/>
    </row>
    <row r="23" spans="1:18" ht="11.25">
      <c r="A23" s="36" t="s">
        <v>62</v>
      </c>
      <c r="B23" s="6" t="e">
        <f>IF(Calculate_savings!D17=Calculate_savings!H18,HLOOKUP(Calculate_savings!D19,'Select Collector'!$J$7:$S$29,2+'Select Collector'!F4-100,TRUE),HLOOKUP(Calculate_savings!D19,'Select Collector'!$T$7:$AD$29,2+'Select Collector'!F4-100,TRUE))</f>
        <v>#N/A</v>
      </c>
      <c r="C23" s="6" t="s">
        <v>63</v>
      </c>
      <c r="P23" s="36"/>
      <c r="Q23" s="6"/>
      <c r="R23" s="6"/>
    </row>
    <row r="24" spans="1:18" ht="11.25">
      <c r="A24" s="140" t="s">
        <v>85</v>
      </c>
      <c r="B24" s="142" t="e">
        <f>IF(B23&gt;0,B23,B22)</f>
        <v>#N/A</v>
      </c>
      <c r="P24" s="36"/>
      <c r="Q24" s="6"/>
      <c r="R24" s="6"/>
    </row>
    <row r="25" spans="1:18" ht="11.25">
      <c r="A25" s="36" t="s">
        <v>32</v>
      </c>
      <c r="B25" s="6">
        <f>IF(Calculate_savings!D17=Calculate_savings!H18,Calculate_savings!I18,IF(Calculate_savings!D17=Calculate_savings!H19,Calculate_savings!I19,Calculate_savings!I20))</f>
        <v>2.5</v>
      </c>
      <c r="P25" s="36"/>
      <c r="Q25" s="6"/>
      <c r="R25" s="6"/>
    </row>
    <row r="26" spans="1:18" ht="12" thickBot="1">
      <c r="A26" s="140" t="s">
        <v>83</v>
      </c>
      <c r="B26" s="170" t="e">
        <f>SUM(C26:N26)</f>
        <v>#N/A</v>
      </c>
      <c r="C26" s="171" t="e">
        <f>$B24*C20*$B25*C19/1000</f>
        <v>#N/A</v>
      </c>
      <c r="D26" s="171" t="e">
        <f>$B24*D20*$B25*D19/1000</f>
        <v>#N/A</v>
      </c>
      <c r="E26" s="171" t="e">
        <f>$B24*E20*$B25*E19/1000</f>
        <v>#N/A</v>
      </c>
      <c r="F26" s="171" t="e">
        <f>$B24*F20*$B25*F19/1000</f>
        <v>#N/A</v>
      </c>
      <c r="G26" s="171" t="e">
        <f>$B24*G20*$B25*G19/1000</f>
        <v>#N/A</v>
      </c>
      <c r="H26" s="184">
        <v>0</v>
      </c>
      <c r="I26" s="184">
        <v>0</v>
      </c>
      <c r="J26" s="184">
        <v>0</v>
      </c>
      <c r="K26" s="184">
        <v>0</v>
      </c>
      <c r="L26" s="185" t="e">
        <f>$B24*L20*$B25*L19/1000</f>
        <v>#N/A</v>
      </c>
      <c r="M26" s="171" t="e">
        <f>$B24*M20*$B25*M19/1000</f>
        <v>#N/A</v>
      </c>
      <c r="N26" s="171" t="e">
        <f>$B24*N20*$B25*N19/1000</f>
        <v>#N/A</v>
      </c>
      <c r="P26" s="36"/>
      <c r="Q26" s="6"/>
      <c r="R26" s="6"/>
    </row>
    <row r="27" spans="1:18" ht="12" thickTop="1">
      <c r="A27" s="140"/>
      <c r="P27" s="36"/>
      <c r="Q27" s="6"/>
      <c r="R27" s="6"/>
    </row>
    <row r="28" spans="1:18" ht="11.25">
      <c r="A28" s="140"/>
      <c r="P28" s="36"/>
      <c r="Q28" s="6"/>
      <c r="R28" s="6"/>
    </row>
    <row r="29" spans="1:18" ht="12.75">
      <c r="A29" s="140"/>
      <c r="B29" s="6" t="s">
        <v>44</v>
      </c>
      <c r="P29" s="172"/>
      <c r="Q29" s="6"/>
      <c r="R29" s="6"/>
    </row>
    <row r="30" spans="2:16" ht="11.25">
      <c r="B30" s="153" t="s">
        <v>43</v>
      </c>
      <c r="C30" s="126" t="s">
        <v>45</v>
      </c>
      <c r="D30" s="126" t="s">
        <v>46</v>
      </c>
      <c r="E30" s="126" t="s">
        <v>47</v>
      </c>
      <c r="F30" s="126" t="s">
        <v>48</v>
      </c>
      <c r="G30" s="126" t="s">
        <v>49</v>
      </c>
      <c r="H30" s="126" t="s">
        <v>50</v>
      </c>
      <c r="I30" s="126" t="s">
        <v>51</v>
      </c>
      <c r="J30" s="126" t="s">
        <v>52</v>
      </c>
      <c r="K30" s="126" t="s">
        <v>53</v>
      </c>
      <c r="L30" s="126" t="s">
        <v>54</v>
      </c>
      <c r="M30" s="126" t="s">
        <v>55</v>
      </c>
      <c r="N30" s="127" t="s">
        <v>56</v>
      </c>
      <c r="P30" s="140"/>
    </row>
    <row r="31" spans="2:16" ht="11.25">
      <c r="B31" s="154">
        <v>0</v>
      </c>
      <c r="C31" s="155">
        <v>0.24</v>
      </c>
      <c r="D31" s="155">
        <v>0.5</v>
      </c>
      <c r="E31" s="155">
        <v>0.86</v>
      </c>
      <c r="F31" s="155">
        <v>1.37</v>
      </c>
      <c r="G31" s="155">
        <v>1.74</v>
      </c>
      <c r="H31" s="155">
        <v>1.84</v>
      </c>
      <c r="I31" s="155">
        <v>1.78</v>
      </c>
      <c r="J31" s="155">
        <v>1.5</v>
      </c>
      <c r="K31" s="155">
        <v>1.06</v>
      </c>
      <c r="L31" s="155">
        <v>0.63</v>
      </c>
      <c r="M31" s="155">
        <v>0.31</v>
      </c>
      <c r="N31" s="156">
        <v>0.19</v>
      </c>
      <c r="P31" s="140"/>
    </row>
    <row r="32" spans="2:16" ht="11.25">
      <c r="B32" s="154">
        <v>30</v>
      </c>
      <c r="C32" s="155">
        <v>0.35</v>
      </c>
      <c r="D32" s="155">
        <v>0.63</v>
      </c>
      <c r="E32" s="155">
        <v>0.92</v>
      </c>
      <c r="F32" s="155">
        <v>1.3</v>
      </c>
      <c r="G32" s="155">
        <v>1.58</v>
      </c>
      <c r="H32" s="155">
        <v>1.68</v>
      </c>
      <c r="I32" s="155">
        <v>1.62</v>
      </c>
      <c r="J32" s="155">
        <v>1.39</v>
      </c>
      <c r="K32" s="155">
        <v>1.08</v>
      </c>
      <c r="L32" s="155">
        <v>0.74</v>
      </c>
      <c r="M32" s="155">
        <v>0.43</v>
      </c>
      <c r="N32" s="156">
        <v>0.29</v>
      </c>
      <c r="P32" s="140"/>
    </row>
    <row r="33" spans="2:16" ht="11.25">
      <c r="B33" s="154">
        <v>45</v>
      </c>
      <c r="C33" s="155">
        <v>0.39</v>
      </c>
      <c r="D33" s="155">
        <v>0.69</v>
      </c>
      <c r="E33" s="155">
        <v>0.95</v>
      </c>
      <c r="F33" s="155">
        <v>1.27</v>
      </c>
      <c r="G33" s="155">
        <v>1.52</v>
      </c>
      <c r="H33" s="155">
        <v>1.61</v>
      </c>
      <c r="I33" s="155">
        <v>1.55</v>
      </c>
      <c r="J33" s="155">
        <v>1.34</v>
      </c>
      <c r="K33" s="155">
        <v>1.08</v>
      </c>
      <c r="L33" s="155">
        <v>0.79</v>
      </c>
      <c r="M33" s="155">
        <v>0.48</v>
      </c>
      <c r="N33" s="156">
        <v>0.33</v>
      </c>
      <c r="P33" s="140"/>
    </row>
    <row r="34" spans="2:16" ht="11.25">
      <c r="B34" s="154">
        <v>60</v>
      </c>
      <c r="C34" s="155">
        <v>0.44</v>
      </c>
      <c r="D34" s="155">
        <v>0.74</v>
      </c>
      <c r="E34" s="155">
        <v>0.97</v>
      </c>
      <c r="F34" s="155">
        <v>1.24</v>
      </c>
      <c r="G34" s="155">
        <v>1.45</v>
      </c>
      <c r="H34" s="155">
        <v>1.54</v>
      </c>
      <c r="I34" s="155">
        <v>1.48</v>
      </c>
      <c r="J34" s="155">
        <v>1.3</v>
      </c>
      <c r="K34" s="155">
        <v>1.09</v>
      </c>
      <c r="L34" s="155">
        <v>0.84</v>
      </c>
      <c r="M34" s="155">
        <v>0.53</v>
      </c>
      <c r="N34" s="156">
        <v>0.37</v>
      </c>
      <c r="P34" s="140"/>
    </row>
    <row r="35" spans="2:14" ht="11.25">
      <c r="B35" s="157">
        <v>90</v>
      </c>
      <c r="C35" s="158">
        <v>0.58</v>
      </c>
      <c r="D35" s="158">
        <v>0.92</v>
      </c>
      <c r="E35" s="158">
        <v>1.05</v>
      </c>
      <c r="F35" s="158">
        <v>1.15</v>
      </c>
      <c r="G35" s="158">
        <v>1.25</v>
      </c>
      <c r="H35" s="158">
        <v>1.33</v>
      </c>
      <c r="I35" s="158">
        <v>1.28</v>
      </c>
      <c r="J35" s="158">
        <v>1.15</v>
      </c>
      <c r="K35" s="158">
        <v>1.1</v>
      </c>
      <c r="L35" s="158">
        <v>0.99</v>
      </c>
      <c r="M35" s="158">
        <v>0.69</v>
      </c>
      <c r="N35" s="159">
        <v>0.5</v>
      </c>
    </row>
    <row r="38" spans="2:13" ht="11.25">
      <c r="B38" s="194" t="s">
        <v>75</v>
      </c>
      <c r="C38" s="232"/>
      <c r="D38" s="232"/>
      <c r="E38" s="232"/>
      <c r="F38" s="232"/>
      <c r="G38" s="232"/>
      <c r="H38" s="232"/>
      <c r="I38" s="232"/>
      <c r="J38" s="233"/>
      <c r="L38" s="193" t="s">
        <v>23</v>
      </c>
      <c r="M38" s="233"/>
    </row>
    <row r="39" spans="2:13" ht="11.25">
      <c r="B39" s="234"/>
      <c r="C39" s="150"/>
      <c r="D39" s="150"/>
      <c r="E39" s="150"/>
      <c r="F39" s="150"/>
      <c r="G39" s="150"/>
      <c r="H39" s="150"/>
      <c r="I39" s="150"/>
      <c r="J39" s="235"/>
      <c r="L39" s="234"/>
      <c r="M39" s="236"/>
    </row>
    <row r="40" spans="2:13" ht="11.25">
      <c r="B40" s="160" t="s">
        <v>43</v>
      </c>
      <c r="C40" s="128" t="s">
        <v>42</v>
      </c>
      <c r="D40" s="128" t="s">
        <v>18</v>
      </c>
      <c r="E40" s="1" t="s">
        <v>36</v>
      </c>
      <c r="F40" s="1" t="s">
        <v>37</v>
      </c>
      <c r="G40" s="1" t="s">
        <v>39</v>
      </c>
      <c r="H40" s="128" t="s">
        <v>40</v>
      </c>
      <c r="I40" s="128" t="s">
        <v>41</v>
      </c>
      <c r="J40" s="161" t="s">
        <v>38</v>
      </c>
      <c r="K40" s="125"/>
      <c r="L40" s="165" t="s">
        <v>25</v>
      </c>
      <c r="M40" s="166">
        <v>0.5</v>
      </c>
    </row>
    <row r="41" spans="2:13" ht="11.25">
      <c r="B41" s="160">
        <v>0</v>
      </c>
      <c r="C41" s="128">
        <v>961</v>
      </c>
      <c r="D41" s="128">
        <v>961</v>
      </c>
      <c r="E41" s="128">
        <v>961</v>
      </c>
      <c r="F41" s="128">
        <v>961</v>
      </c>
      <c r="G41" s="128">
        <v>961</v>
      </c>
      <c r="H41" s="128">
        <f aca="true" t="shared" si="0" ref="H41:J45">D41</f>
        <v>961</v>
      </c>
      <c r="I41" s="128">
        <f t="shared" si="0"/>
        <v>961</v>
      </c>
      <c r="J41" s="129">
        <f t="shared" si="0"/>
        <v>961</v>
      </c>
      <c r="K41" s="125"/>
      <c r="L41" s="167" t="s">
        <v>24</v>
      </c>
      <c r="M41" s="161">
        <v>0.65</v>
      </c>
    </row>
    <row r="42" spans="2:13" ht="11.25">
      <c r="B42" s="160">
        <v>30</v>
      </c>
      <c r="C42" s="128">
        <v>1073</v>
      </c>
      <c r="D42" s="128">
        <v>1027</v>
      </c>
      <c r="E42" s="128">
        <v>913</v>
      </c>
      <c r="F42" s="128">
        <v>785</v>
      </c>
      <c r="G42" s="128">
        <v>730</v>
      </c>
      <c r="H42" s="128">
        <f t="shared" si="0"/>
        <v>1027</v>
      </c>
      <c r="I42" s="128">
        <f t="shared" si="0"/>
        <v>913</v>
      </c>
      <c r="J42" s="129">
        <f t="shared" si="0"/>
        <v>785</v>
      </c>
      <c r="K42" s="125"/>
      <c r="L42" s="167" t="s">
        <v>22</v>
      </c>
      <c r="M42" s="161">
        <v>0.86</v>
      </c>
    </row>
    <row r="43" spans="2:13" ht="11.25">
      <c r="B43" s="160">
        <v>45</v>
      </c>
      <c r="C43" s="128">
        <v>1054</v>
      </c>
      <c r="D43" s="128">
        <v>997</v>
      </c>
      <c r="E43" s="128">
        <v>854</v>
      </c>
      <c r="F43" s="128">
        <v>686</v>
      </c>
      <c r="G43" s="128">
        <v>640</v>
      </c>
      <c r="H43" s="128">
        <f t="shared" si="0"/>
        <v>997</v>
      </c>
      <c r="I43" s="128">
        <f t="shared" si="0"/>
        <v>854</v>
      </c>
      <c r="J43" s="129">
        <f t="shared" si="0"/>
        <v>686</v>
      </c>
      <c r="K43" s="125"/>
      <c r="L43" s="168" t="s">
        <v>26</v>
      </c>
      <c r="M43" s="169">
        <v>1</v>
      </c>
    </row>
    <row r="44" spans="2:10" ht="11.25">
      <c r="B44" s="160">
        <v>60</v>
      </c>
      <c r="C44" s="128">
        <v>989</v>
      </c>
      <c r="D44" s="128">
        <v>927</v>
      </c>
      <c r="E44" s="128">
        <v>776</v>
      </c>
      <c r="F44" s="128">
        <v>597</v>
      </c>
      <c r="G44" s="128">
        <v>500</v>
      </c>
      <c r="H44" s="128">
        <f t="shared" si="0"/>
        <v>927</v>
      </c>
      <c r="I44" s="128">
        <f t="shared" si="0"/>
        <v>776</v>
      </c>
      <c r="J44" s="129">
        <f t="shared" si="0"/>
        <v>597</v>
      </c>
    </row>
    <row r="45" spans="2:10" ht="11.25">
      <c r="B45" s="162">
        <v>90</v>
      </c>
      <c r="C45" s="163">
        <v>746</v>
      </c>
      <c r="D45" s="163">
        <v>705</v>
      </c>
      <c r="E45" s="163">
        <v>582</v>
      </c>
      <c r="F45" s="163">
        <v>440</v>
      </c>
      <c r="G45" s="163">
        <v>371</v>
      </c>
      <c r="H45" s="163">
        <f t="shared" si="0"/>
        <v>705</v>
      </c>
      <c r="I45" s="163">
        <f t="shared" si="0"/>
        <v>582</v>
      </c>
      <c r="J45" s="164">
        <f t="shared" si="0"/>
        <v>440</v>
      </c>
    </row>
  </sheetData>
  <sheetProtection password="EE21" sheet="1"/>
  <dataValidations count="1">
    <dataValidation type="decimal" operator="greaterThanOrEqual" allowBlank="1" showInputMessage="1" showErrorMessage="1" errorTitle="Box Q06 error" error="Value must be greater than or equal to zero" sqref="P29">
      <formula1>0</formula1>
    </dataValidation>
  </dataValidation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22"/>
  </sheetPr>
  <dimension ref="B2:D22"/>
  <sheetViews>
    <sheetView zoomScalePageLayoutView="0" workbookViewId="0" topLeftCell="A1">
      <selection activeCell="I45" sqref="I45"/>
    </sheetView>
  </sheetViews>
  <sheetFormatPr defaultColWidth="9.33203125" defaultRowHeight="11.25"/>
  <cols>
    <col min="4" max="4" width="10.16015625" style="0" bestFit="1" customWidth="1"/>
  </cols>
  <sheetData>
    <row r="2" spans="2:4" ht="11.25">
      <c r="B2" t="s">
        <v>112</v>
      </c>
      <c r="D2" s="191">
        <v>40533</v>
      </c>
    </row>
    <row r="3" ht="11.25">
      <c r="B3" t="s">
        <v>111</v>
      </c>
    </row>
    <row r="5" ht="11.25">
      <c r="B5" t="s">
        <v>114</v>
      </c>
    </row>
    <row r="6" ht="11.25">
      <c r="B6" t="s">
        <v>115</v>
      </c>
    </row>
    <row r="8" ht="11.25">
      <c r="B8" t="s">
        <v>123</v>
      </c>
    </row>
    <row r="9" ht="11.25">
      <c r="B9" t="s">
        <v>122</v>
      </c>
    </row>
    <row r="11" ht="11.25">
      <c r="B11" t="s">
        <v>129</v>
      </c>
    </row>
    <row r="12" ht="11.25">
      <c r="B12" t="s">
        <v>128</v>
      </c>
    </row>
    <row r="14" ht="11.25">
      <c r="B14" t="s">
        <v>131</v>
      </c>
    </row>
    <row r="15" ht="11.25">
      <c r="B15" t="s">
        <v>132</v>
      </c>
    </row>
    <row r="17" ht="11.25">
      <c r="B17" s="237" t="s">
        <v>134</v>
      </c>
    </row>
    <row r="18" ht="11.25">
      <c r="B18" s="237" t="s">
        <v>133</v>
      </c>
    </row>
    <row r="19" ht="11.25">
      <c r="B19" s="237" t="s">
        <v>141</v>
      </c>
    </row>
    <row r="21" ht="11.25">
      <c r="B21" t="s">
        <v>148</v>
      </c>
    </row>
    <row r="22" ht="11.25">
      <c r="B22" t="s">
        <v>149</v>
      </c>
    </row>
  </sheetData>
  <sheetProtection password="EE21" sheet="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PFGHRD</dc:title>
  <dc:subject/>
  <dc:creator>John Hayton + Bruce Young</dc:creator>
  <cp:keywords/>
  <dc:description/>
  <cp:lastModifiedBy>GriffithsW</cp:lastModifiedBy>
  <cp:lastPrinted>2010-08-25T14:38:08Z</cp:lastPrinted>
  <dcterms:created xsi:type="dcterms:W3CDTF">2006-04-28T09:06:45Z</dcterms:created>
  <dcterms:modified xsi:type="dcterms:W3CDTF">2011-03-29T12:34:30Z</dcterms:modified>
  <cp:category/>
  <cp:version/>
  <cp:contentType/>
  <cp:contentStatus/>
</cp:coreProperties>
</file>